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codeName="ThisWorkbook"/>
  <mc:AlternateContent xmlns:mc="http://schemas.openxmlformats.org/markup-compatibility/2006">
    <mc:Choice Requires="x15">
      <x15ac:absPath xmlns:x15ac="http://schemas.microsoft.com/office/spreadsheetml/2010/11/ac" url="C:\Users\admin\Dropbox\IRSA\Classes\TenRater\2018_October\"/>
    </mc:Choice>
  </mc:AlternateContent>
  <xr:revisionPtr revIDLastSave="0" documentId="8_{39913AEC-A608-416A-8333-A4C0E276358B}" xr6:coauthVersionLast="37" xr6:coauthVersionMax="37" xr10:uidLastSave="{00000000-0000-0000-0000-000000000000}"/>
  <bookViews>
    <workbookView xWindow="0" yWindow="0" windowWidth="20570" windowHeight="7980" tabRatio="877" xr2:uid="{00000000-000D-0000-FFFF-FFFF00000000}"/>
  </bookViews>
  <sheets>
    <sheet name="status of document" sheetId="8" r:id="rId1"/>
    <sheet name="sail maker guidance" sheetId="6" r:id="rId2"/>
    <sheet name="boat-rig-sail ccf" sheetId="13" r:id="rId3"/>
    <sheet name="data entry &amp; rating calculation" sheetId="12" r:id="rId4"/>
    <sheet name="certificate page 1" sheetId="11" r:id="rId5"/>
    <sheet name="sail 1 - page 2" sheetId="5" r:id="rId6"/>
    <sheet name="sail 2 - page 3" sheetId="9" r:id="rId7"/>
    <sheet name="spar - page 4" sheetId="10" r:id="rId8"/>
  </sheets>
  <definedNames>
    <definedName name="_xlnm.Print_Area" localSheetId="2">'boat-rig-sail ccf'!$B$2:$L$42</definedName>
    <definedName name="_xlnm.Print_Area" localSheetId="4">'certificate page 1'!$B$2:$J$57</definedName>
    <definedName name="_xlnm.Print_Area" localSheetId="3">'data entry &amp; rating calculation'!$B$2:$J$41</definedName>
    <definedName name="_xlnm.Print_Area" localSheetId="5">'sail 1 - page 2'!$B$2:$P$70</definedName>
    <definedName name="_xlnm.Print_Area" localSheetId="6">'sail 2 - page 3'!$B$2:$P$70</definedName>
    <definedName name="_xlnm.Print_Area" localSheetId="1">'sail maker guidance'!$B$2:$J$52</definedName>
    <definedName name="_xlnm.Print_Area" localSheetId="7">'spar - page 4'!$B$2:$Q$61</definedName>
    <definedName name="_xlnm.Print_Area" localSheetId="0">'status of document'!$A$1:$H$10</definedName>
  </definedNames>
  <calcPr calcId="162913"/>
</workbook>
</file>

<file path=xl/calcChain.xml><?xml version="1.0" encoding="utf-8"?>
<calcChain xmlns="http://schemas.openxmlformats.org/spreadsheetml/2006/main">
  <c r="P27" i="10" l="1"/>
  <c r="K35" i="5"/>
  <c r="K35" i="9"/>
  <c r="O27" i="12"/>
  <c r="P27" i="12" s="1"/>
  <c r="L27" i="12" s="1"/>
  <c r="L35" i="13"/>
  <c r="L34" i="13"/>
  <c r="L33" i="13"/>
  <c r="L32" i="13"/>
  <c r="L31" i="13"/>
  <c r="L30" i="13"/>
  <c r="L29" i="13"/>
  <c r="L28" i="13"/>
  <c r="L14" i="13"/>
  <c r="L27" i="13"/>
  <c r="L20" i="13"/>
  <c r="L19" i="13"/>
  <c r="L18" i="13"/>
  <c r="L17" i="13"/>
  <c r="L16" i="13"/>
  <c r="L15" i="13"/>
  <c r="AM9" i="5"/>
  <c r="AN35" i="5"/>
  <c r="AM27" i="5"/>
  <c r="AM9" i="9"/>
  <c r="AN35" i="9"/>
  <c r="AM31" i="9"/>
  <c r="AM29" i="9"/>
  <c r="AM13" i="9"/>
  <c r="P21" i="11"/>
  <c r="P20" i="11"/>
  <c r="U28" i="10"/>
  <c r="U29" i="10"/>
  <c r="U30" i="10"/>
  <c r="U31" i="10"/>
  <c r="U32" i="10"/>
  <c r="U33" i="10"/>
  <c r="U34" i="10"/>
  <c r="U35" i="10"/>
  <c r="U36" i="10"/>
  <c r="X36" i="10" s="1"/>
  <c r="V36" i="10" s="1"/>
  <c r="W36" i="10" s="1"/>
  <c r="U24" i="10"/>
  <c r="U25" i="10"/>
  <c r="U26" i="10"/>
  <c r="U27" i="10"/>
  <c r="U37" i="10"/>
  <c r="W37" i="10"/>
  <c r="T37" i="10"/>
  <c r="X37" i="10" s="1"/>
  <c r="S15" i="10"/>
  <c r="S17" i="10"/>
  <c r="S19" i="10"/>
  <c r="S21" i="10"/>
  <c r="S23" i="10"/>
  <c r="S25" i="10"/>
  <c r="S27" i="10"/>
  <c r="S29" i="10"/>
  <c r="S31" i="10"/>
  <c r="S33" i="10"/>
  <c r="S35" i="10"/>
  <c r="U19" i="10"/>
  <c r="X18" i="10" s="1"/>
  <c r="X19" i="10" s="1"/>
  <c r="U13" i="10"/>
  <c r="Y18" i="10"/>
  <c r="U15" i="10"/>
  <c r="Y17" i="10" s="1"/>
  <c r="B29" i="11"/>
  <c r="Y26" i="9"/>
  <c r="Y27" i="9" s="1"/>
  <c r="Z25" i="9"/>
  <c r="Y26" i="5"/>
  <c r="Y27" i="5" s="1"/>
  <c r="Z27" i="5" s="1"/>
  <c r="AB27" i="5" s="1"/>
  <c r="Y28" i="5"/>
  <c r="Z25" i="5"/>
  <c r="Z26" i="5"/>
  <c r="T28" i="9"/>
  <c r="AP28" i="9"/>
  <c r="T35" i="9"/>
  <c r="AP35" i="9" s="1"/>
  <c r="T34" i="9"/>
  <c r="AP34" i="9" s="1"/>
  <c r="T33" i="9"/>
  <c r="AP33" i="9" s="1"/>
  <c r="T32" i="9"/>
  <c r="AP32" i="9" s="1"/>
  <c r="T31" i="9"/>
  <c r="AP31" i="9" s="1"/>
  <c r="T30" i="9"/>
  <c r="AP30" i="9" s="1"/>
  <c r="T29" i="9"/>
  <c r="AP29" i="9" s="1"/>
  <c r="T25" i="9"/>
  <c r="AP25" i="9" s="1"/>
  <c r="T26" i="9"/>
  <c r="AP26" i="9" s="1"/>
  <c r="T27" i="9"/>
  <c r="AP27" i="9" s="1"/>
  <c r="T36" i="9"/>
  <c r="AP36" i="9" s="1"/>
  <c r="T12" i="9"/>
  <c r="T11" i="9"/>
  <c r="T13" i="9"/>
  <c r="T14" i="9"/>
  <c r="T15" i="9"/>
  <c r="T16" i="9"/>
  <c r="T17" i="9"/>
  <c r="T18" i="9"/>
  <c r="Y18" i="9" s="1"/>
  <c r="AF24" i="9" s="1"/>
  <c r="T19" i="9"/>
  <c r="Y19" i="9" s="1"/>
  <c r="T20" i="9"/>
  <c r="Y20" i="9" s="1"/>
  <c r="AF26" i="9" s="1"/>
  <c r="C33" i="9"/>
  <c r="T21" i="9"/>
  <c r="X21" i="9" s="1"/>
  <c r="T22" i="9"/>
  <c r="Y22" i="9"/>
  <c r="AQ11" i="9" s="1"/>
  <c r="T28" i="5"/>
  <c r="AP28" i="5"/>
  <c r="T35" i="5"/>
  <c r="AP35" i="5" s="1"/>
  <c r="T34" i="5"/>
  <c r="AP34" i="5"/>
  <c r="T33" i="5"/>
  <c r="AP33" i="5" s="1"/>
  <c r="T32" i="5"/>
  <c r="AP32" i="5" s="1"/>
  <c r="T31" i="5"/>
  <c r="AP31" i="5" s="1"/>
  <c r="T30" i="5"/>
  <c r="AP30" i="5"/>
  <c r="T29" i="5"/>
  <c r="AP29" i="5" s="1"/>
  <c r="T25" i="5"/>
  <c r="AP25" i="5"/>
  <c r="T26" i="5"/>
  <c r="AP26" i="5" s="1"/>
  <c r="T27" i="5"/>
  <c r="AP27" i="5"/>
  <c r="T36" i="5"/>
  <c r="AP36" i="5" s="1"/>
  <c r="T12" i="5"/>
  <c r="T11" i="5"/>
  <c r="T13" i="5"/>
  <c r="T14" i="5"/>
  <c r="T15" i="5"/>
  <c r="T16" i="5"/>
  <c r="T17" i="5"/>
  <c r="T18" i="5"/>
  <c r="T19" i="5"/>
  <c r="Y19" i="5" s="1"/>
  <c r="AF25" i="5" s="1"/>
  <c r="T20" i="5"/>
  <c r="T22" i="5"/>
  <c r="Y22" i="5"/>
  <c r="AQ11" i="5" s="1"/>
  <c r="AF28" i="5"/>
  <c r="AG28" i="5" s="1"/>
  <c r="AM11" i="5"/>
  <c r="AM38" i="5"/>
  <c r="AM45" i="5"/>
  <c r="AM44" i="5"/>
  <c r="AM43" i="5"/>
  <c r="AM42" i="5"/>
  <c r="AM41" i="5"/>
  <c r="AM40" i="5"/>
  <c r="AM39" i="5"/>
  <c r="AM37" i="5"/>
  <c r="AN46" i="5"/>
  <c r="E54" i="5" s="1"/>
  <c r="I54" i="5" s="1"/>
  <c r="AN34" i="5"/>
  <c r="E48" i="5" s="1"/>
  <c r="I48" i="5" s="1"/>
  <c r="P48" i="5" s="1"/>
  <c r="AM13" i="5"/>
  <c r="AM15" i="5"/>
  <c r="AM17" i="5"/>
  <c r="AM19" i="5"/>
  <c r="AM21" i="5"/>
  <c r="AM23" i="5"/>
  <c r="AM25" i="5"/>
  <c r="AM29" i="5"/>
  <c r="AM31" i="5"/>
  <c r="AM33" i="5"/>
  <c r="E50" i="5" s="1"/>
  <c r="K48" i="5" s="1"/>
  <c r="AM11" i="9"/>
  <c r="E48" i="9"/>
  <c r="I48" i="9" s="1"/>
  <c r="AM38" i="9"/>
  <c r="AM45" i="9"/>
  <c r="AM44" i="9"/>
  <c r="AM43" i="9"/>
  <c r="AM42" i="9"/>
  <c r="AM41" i="9"/>
  <c r="AM40" i="9"/>
  <c r="AM39" i="9"/>
  <c r="AM37" i="9"/>
  <c r="AN46" i="9"/>
  <c r="E54" i="9" s="1"/>
  <c r="I54" i="9" s="1"/>
  <c r="AN34" i="9"/>
  <c r="AM15" i="9"/>
  <c r="AM17" i="9"/>
  <c r="AM19" i="9"/>
  <c r="AM33" i="9" s="1"/>
  <c r="E50" i="9" s="1"/>
  <c r="K48" i="9" s="1"/>
  <c r="AM21" i="9"/>
  <c r="AM23" i="9"/>
  <c r="AM25" i="9"/>
  <c r="AM27" i="9"/>
  <c r="T12" i="10"/>
  <c r="E40" i="10"/>
  <c r="I40" i="10"/>
  <c r="T10" i="10"/>
  <c r="Q38" i="10" s="1"/>
  <c r="Q17" i="10"/>
  <c r="Q23" i="10"/>
  <c r="Q25" i="10"/>
  <c r="Q44" i="10" s="1"/>
  <c r="P19" i="11" s="1"/>
  <c r="W12" i="10"/>
  <c r="B19" i="11"/>
  <c r="J19" i="11" s="1"/>
  <c r="F23" i="11" s="1"/>
  <c r="N25" i="12"/>
  <c r="J31" i="11"/>
  <c r="J15" i="12"/>
  <c r="F19" i="12" s="1"/>
  <c r="J21" i="6"/>
  <c r="X13" i="10"/>
  <c r="P5" i="10"/>
  <c r="O6" i="9"/>
  <c r="O6" i="5"/>
  <c r="J11" i="11"/>
  <c r="J10" i="11"/>
  <c r="J9" i="11"/>
  <c r="J8" i="11"/>
  <c r="J7" i="11"/>
  <c r="J6" i="11"/>
  <c r="J5" i="11"/>
  <c r="J8" i="13"/>
  <c r="J7" i="13"/>
  <c r="J6" i="13"/>
  <c r="J5" i="13"/>
  <c r="C13" i="6"/>
  <c r="C12" i="6"/>
  <c r="C11" i="6"/>
  <c r="C10" i="6"/>
  <c r="C9" i="6"/>
  <c r="Q60" i="10"/>
  <c r="K60" i="10"/>
  <c r="B60" i="10"/>
  <c r="J12" i="10"/>
  <c r="J56" i="11"/>
  <c r="H56" i="11"/>
  <c r="B56" i="11"/>
  <c r="J41" i="13"/>
  <c r="H41" i="13"/>
  <c r="B41" i="13"/>
  <c r="J40" i="12"/>
  <c r="H40" i="12"/>
  <c r="B40" i="12"/>
  <c r="AG11" i="9"/>
  <c r="AG11" i="5"/>
  <c r="P69" i="9"/>
  <c r="J69" i="9"/>
  <c r="B69" i="9"/>
  <c r="Y55" i="9"/>
  <c r="AI25" i="9"/>
  <c r="AJ25" i="9"/>
  <c r="AK25" i="9"/>
  <c r="A46" i="9" s="1"/>
  <c r="AM36" i="9"/>
  <c r="AI21" i="9"/>
  <c r="AJ21" i="9"/>
  <c r="AI20" i="9"/>
  <c r="AJ20" i="9"/>
  <c r="AI19" i="9"/>
  <c r="AI18" i="9"/>
  <c r="AJ18" i="9"/>
  <c r="AB25" i="9"/>
  <c r="X25" i="9"/>
  <c r="AI17" i="9"/>
  <c r="AJ17" i="9"/>
  <c r="K23" i="9"/>
  <c r="AI16" i="9"/>
  <c r="AJ16" i="9" s="1"/>
  <c r="K22" i="9"/>
  <c r="AI15" i="9"/>
  <c r="AJ15" i="9"/>
  <c r="AK15" i="9" s="1"/>
  <c r="A21" i="9" s="1"/>
  <c r="K20" i="9"/>
  <c r="K19" i="9"/>
  <c r="AI14" i="9"/>
  <c r="AJ14" i="9" s="1"/>
  <c r="AK14" i="9"/>
  <c r="A19" i="9"/>
  <c r="K17" i="9"/>
  <c r="AI13" i="9"/>
  <c r="AJ13" i="9"/>
  <c r="AK13" i="9"/>
  <c r="A17" i="9" s="1"/>
  <c r="AI12" i="9"/>
  <c r="AJ12" i="9"/>
  <c r="AK12" i="9"/>
  <c r="A15" i="9" s="1"/>
  <c r="K14" i="9"/>
  <c r="AI11" i="9"/>
  <c r="AJ11" i="9"/>
  <c r="AI10" i="9"/>
  <c r="AJ10" i="9" s="1"/>
  <c r="AK10" i="9"/>
  <c r="A11" i="9" s="1"/>
  <c r="AI9" i="9"/>
  <c r="K8" i="9"/>
  <c r="X25" i="5"/>
  <c r="K8" i="5"/>
  <c r="AI9" i="5"/>
  <c r="AI10" i="5"/>
  <c r="AJ10" i="5" s="1"/>
  <c r="AI11" i="5"/>
  <c r="AJ11" i="5" s="1"/>
  <c r="AI12" i="5"/>
  <c r="AJ12" i="5"/>
  <c r="AK12" i="5" s="1"/>
  <c r="A15" i="5" s="1"/>
  <c r="AI13" i="5"/>
  <c r="AJ13" i="5" s="1"/>
  <c r="K14" i="5"/>
  <c r="AI14" i="5"/>
  <c r="AJ14" i="5" s="1"/>
  <c r="AK14" i="5"/>
  <c r="A19" i="5" s="1"/>
  <c r="AI15" i="5"/>
  <c r="AJ15" i="5" s="1"/>
  <c r="AI16" i="5"/>
  <c r="AJ16" i="5" s="1"/>
  <c r="K17" i="5"/>
  <c r="AI17" i="5"/>
  <c r="AJ17" i="5" s="1"/>
  <c r="AK17" i="5" s="1"/>
  <c r="A25" i="5" s="1"/>
  <c r="AI18" i="5"/>
  <c r="K19" i="5"/>
  <c r="AI19" i="5"/>
  <c r="K20" i="5"/>
  <c r="AI20" i="5"/>
  <c r="AJ20" i="5"/>
  <c r="AK20" i="5" s="1"/>
  <c r="A31" i="5" s="1"/>
  <c r="AI21" i="5"/>
  <c r="K22" i="5"/>
  <c r="K23" i="5"/>
  <c r="C33" i="5"/>
  <c r="T21" i="5"/>
  <c r="Y21" i="5" s="1"/>
  <c r="AM36" i="5"/>
  <c r="B69" i="5"/>
  <c r="J69" i="5"/>
  <c r="P69" i="5"/>
  <c r="B51" i="6"/>
  <c r="G51" i="6"/>
  <c r="J51" i="6"/>
  <c r="AK15" i="5"/>
  <c r="A21" i="5" s="1"/>
  <c r="Y55" i="5"/>
  <c r="AK18" i="9"/>
  <c r="A27" i="9" s="1"/>
  <c r="C42" i="10"/>
  <c r="K40" i="10" s="1"/>
  <c r="Q40" i="10" s="1"/>
  <c r="G13" i="5" a="1"/>
  <c r="G13" i="9" a="1"/>
  <c r="P23" i="11" l="1"/>
  <c r="AM46" i="9"/>
  <c r="E56" i="9" s="1"/>
  <c r="K54" i="9" s="1"/>
  <c r="P54" i="9" s="1"/>
  <c r="AM46" i="5"/>
  <c r="P48" i="9"/>
  <c r="U21" i="5"/>
  <c r="AF28" i="9"/>
  <c r="AG28" i="9" s="1"/>
  <c r="Q42" i="10"/>
  <c r="Q48" i="10" s="1"/>
  <c r="Y15" i="5"/>
  <c r="AF21" i="5" s="1"/>
  <c r="X25" i="10"/>
  <c r="Y12" i="5"/>
  <c r="AF18" i="5" s="1"/>
  <c r="U11" i="5"/>
  <c r="V11" i="5" s="1"/>
  <c r="X31" i="10"/>
  <c r="U19" i="5"/>
  <c r="V19" i="5" s="1"/>
  <c r="X30" i="10"/>
  <c r="Y14" i="9"/>
  <c r="AF20" i="9" s="1"/>
  <c r="X24" i="10"/>
  <c r="X29" i="10"/>
  <c r="Y11" i="5"/>
  <c r="AF17" i="5" s="1"/>
  <c r="X34" i="10"/>
  <c r="U14" i="5"/>
  <c r="V14" i="5" s="1"/>
  <c r="U18" i="5"/>
  <c r="V18" i="5" s="1"/>
  <c r="AI27" i="5"/>
  <c r="AJ27" i="5" s="1"/>
  <c r="U16" i="5"/>
  <c r="V16" i="5" s="1"/>
  <c r="U20" i="9"/>
  <c r="V20" i="9" s="1"/>
  <c r="Y17" i="5"/>
  <c r="AF23" i="5" s="1"/>
  <c r="U22" i="5"/>
  <c r="V22" i="5" s="1"/>
  <c r="U12" i="5"/>
  <c r="V12" i="5" s="1"/>
  <c r="X20" i="9"/>
  <c r="AG26" i="9" s="1"/>
  <c r="Y21" i="9"/>
  <c r="Z22" i="9" s="1"/>
  <c r="U11" i="9"/>
  <c r="V11" i="9" s="1"/>
  <c r="X33" i="10"/>
  <c r="X27" i="10"/>
  <c r="Y16" i="5"/>
  <c r="X26" i="10"/>
  <c r="U22" i="9"/>
  <c r="V22" i="9" s="1"/>
  <c r="Y13" i="5"/>
  <c r="Y11" i="9"/>
  <c r="AF17" i="9" s="1"/>
  <c r="Y15" i="9"/>
  <c r="AF21" i="9" s="1"/>
  <c r="U14" i="9"/>
  <c r="V14" i="9" s="1"/>
  <c r="V21" i="5"/>
  <c r="U16" i="9"/>
  <c r="V16" i="9" s="1"/>
  <c r="Y13" i="9"/>
  <c r="AA27" i="5"/>
  <c r="X27" i="5" s="1"/>
  <c r="U18" i="9"/>
  <c r="V18" i="9" s="1"/>
  <c r="AF25" i="9"/>
  <c r="Z19" i="9"/>
  <c r="AF27" i="5"/>
  <c r="Z22" i="5"/>
  <c r="U20" i="5"/>
  <c r="V20" i="5" s="1"/>
  <c r="U15" i="5"/>
  <c r="V15" i="5" s="1"/>
  <c r="X28" i="10"/>
  <c r="X32" i="10"/>
  <c r="X21" i="5"/>
  <c r="X20" i="5" s="1"/>
  <c r="X19" i="5" s="1"/>
  <c r="U13" i="9"/>
  <c r="V13" i="9" s="1"/>
  <c r="Y17" i="9"/>
  <c r="AF23" i="9" s="1"/>
  <c r="U21" i="9"/>
  <c r="V21" i="9" s="1"/>
  <c r="Y12" i="9"/>
  <c r="Y20" i="5"/>
  <c r="Z21" i="5" s="1"/>
  <c r="X35" i="10"/>
  <c r="V35" i="10" s="1"/>
  <c r="U19" i="9"/>
  <c r="V19" i="9" s="1"/>
  <c r="U12" i="9"/>
  <c r="V12" i="9" s="1"/>
  <c r="G13" i="9"/>
  <c r="P52" i="9" s="1"/>
  <c r="O19" i="11" s="1"/>
  <c r="G13" i="5"/>
  <c r="P52" i="5" s="1"/>
  <c r="N19" i="11" s="1"/>
  <c r="AJ19" i="5"/>
  <c r="AK19" i="5" s="1"/>
  <c r="A29" i="5" s="1"/>
  <c r="O20" i="11"/>
  <c r="U15" i="9"/>
  <c r="V15" i="9" s="1"/>
  <c r="Z20" i="9"/>
  <c r="AJ19" i="9"/>
  <c r="AK19" i="9" s="1"/>
  <c r="A29" i="9" s="1"/>
  <c r="U17" i="9"/>
  <c r="V17" i="9" s="1"/>
  <c r="C46" i="9"/>
  <c r="AK10" i="5"/>
  <c r="A11" i="5" s="1"/>
  <c r="AJ9" i="9"/>
  <c r="AK9" i="9"/>
  <c r="A9" i="9" s="1"/>
  <c r="Y16" i="9"/>
  <c r="O12" i="5"/>
  <c r="I15" i="6"/>
  <c r="AG12" i="5"/>
  <c r="AG13" i="5"/>
  <c r="AI26" i="5"/>
  <c r="AB26" i="5"/>
  <c r="AA26" i="5"/>
  <c r="X26" i="5" s="1"/>
  <c r="AK11" i="9"/>
  <c r="A13" i="9" s="1"/>
  <c r="AP37" i="9"/>
  <c r="Y29" i="5"/>
  <c r="Z28" i="5"/>
  <c r="AJ18" i="5"/>
  <c r="AK18" i="5" s="1"/>
  <c r="A27" i="5" s="1"/>
  <c r="AK16" i="5"/>
  <c r="A23" i="5" s="1"/>
  <c r="AK16" i="9"/>
  <c r="A23" i="9" s="1"/>
  <c r="AK17" i="9"/>
  <c r="A25" i="9" s="1"/>
  <c r="AK21" i="9"/>
  <c r="A34" i="9" s="1"/>
  <c r="AJ9" i="5"/>
  <c r="AK9" i="5"/>
  <c r="A9" i="5" s="1"/>
  <c r="Y28" i="9"/>
  <c r="Z27" i="9"/>
  <c r="AJ21" i="5"/>
  <c r="AK21" i="5" s="1"/>
  <c r="A34" i="5" s="1"/>
  <c r="AK11" i="5"/>
  <c r="A13" i="5" s="1"/>
  <c r="AG12" i="9"/>
  <c r="O12" i="9"/>
  <c r="J15" i="6"/>
  <c r="Y18" i="5"/>
  <c r="U17" i="5"/>
  <c r="V17" i="5" s="1"/>
  <c r="Y14" i="5"/>
  <c r="U13" i="5"/>
  <c r="V13" i="5" s="1"/>
  <c r="AC25" i="5"/>
  <c r="AI25" i="5"/>
  <c r="U26" i="5"/>
  <c r="V26" i="5" s="1"/>
  <c r="AB25" i="5"/>
  <c r="AK13" i="5"/>
  <c r="A17" i="5" s="1"/>
  <c r="AK20" i="9"/>
  <c r="A31" i="9" s="1"/>
  <c r="AP37" i="5"/>
  <c r="AC25" i="9"/>
  <c r="AD25" i="9" s="1"/>
  <c r="Z26" i="9"/>
  <c r="H19" i="12" l="1"/>
  <c r="H23" i="11" s="1"/>
  <c r="P18" i="11"/>
  <c r="P24" i="11" s="1"/>
  <c r="E56" i="5"/>
  <c r="K54" i="5" s="1"/>
  <c r="P54" i="5" s="1"/>
  <c r="N20" i="11" s="1"/>
  <c r="C46" i="5"/>
  <c r="Z14" i="9"/>
  <c r="Z12" i="5"/>
  <c r="Z17" i="5"/>
  <c r="AK27" i="5"/>
  <c r="A44" i="5" s="1"/>
  <c r="X19" i="9"/>
  <c r="X18" i="9" s="1"/>
  <c r="X17" i="9" s="1"/>
  <c r="X16" i="9" s="1"/>
  <c r="X15" i="9" s="1"/>
  <c r="X14" i="9" s="1"/>
  <c r="AG20" i="9" s="1"/>
  <c r="Z18" i="9"/>
  <c r="P58" i="9"/>
  <c r="O18" i="11" s="1"/>
  <c r="Z21" i="9"/>
  <c r="AF27" i="9"/>
  <c r="AG27" i="9" s="1"/>
  <c r="Z15" i="9"/>
  <c r="Z13" i="9"/>
  <c r="AF22" i="5"/>
  <c r="Z16" i="5"/>
  <c r="AF19" i="9"/>
  <c r="Z13" i="5"/>
  <c r="AF19" i="5"/>
  <c r="Z12" i="9"/>
  <c r="AF18" i="9"/>
  <c r="AG27" i="5"/>
  <c r="AF26" i="5"/>
  <c r="AG26" i="5" s="1"/>
  <c r="Z20" i="5"/>
  <c r="V34" i="10"/>
  <c r="W35" i="10"/>
  <c r="AI28" i="5"/>
  <c r="AB28" i="5"/>
  <c r="AA28" i="5"/>
  <c r="X28" i="5" s="1"/>
  <c r="AF22" i="9"/>
  <c r="Z17" i="9"/>
  <c r="Z16" i="9"/>
  <c r="N23" i="11"/>
  <c r="AJ25" i="5"/>
  <c r="AK25" i="5" s="1"/>
  <c r="A46" i="5" s="1"/>
  <c r="J16" i="6"/>
  <c r="O13" i="9"/>
  <c r="AI27" i="9"/>
  <c r="AA27" i="9"/>
  <c r="X27" i="9" s="1"/>
  <c r="AB27" i="9"/>
  <c r="U26" i="9"/>
  <c r="V26" i="9" s="1"/>
  <c r="AP39" i="9"/>
  <c r="AP40" i="9"/>
  <c r="AB26" i="9"/>
  <c r="AA26" i="9"/>
  <c r="X26" i="9" s="1"/>
  <c r="AI26" i="9"/>
  <c r="AD25" i="5"/>
  <c r="Z19" i="5"/>
  <c r="AF24" i="5"/>
  <c r="Z18" i="5"/>
  <c r="Y29" i="9"/>
  <c r="Z28" i="9"/>
  <c r="U27" i="9" s="1"/>
  <c r="V27" i="9" s="1"/>
  <c r="O13" i="5"/>
  <c r="I16" i="6"/>
  <c r="X18" i="5"/>
  <c r="X17" i="5" s="1"/>
  <c r="AG25" i="5"/>
  <c r="AG13" i="9"/>
  <c r="U27" i="5"/>
  <c r="V27" i="5" s="1"/>
  <c r="AP39" i="5"/>
  <c r="AP40" i="5"/>
  <c r="Z14" i="5"/>
  <c r="AF20" i="5"/>
  <c r="Z15" i="5"/>
  <c r="Y30" i="5"/>
  <c r="Z29" i="5"/>
  <c r="AJ26" i="5"/>
  <c r="AK26" i="5" s="1"/>
  <c r="A45" i="5" s="1"/>
  <c r="O23" i="11"/>
  <c r="P58" i="5" l="1"/>
  <c r="X13" i="9"/>
  <c r="X12" i="9" s="1"/>
  <c r="X11" i="9" s="1"/>
  <c r="AG23" i="9"/>
  <c r="AG25" i="9"/>
  <c r="D19" i="12"/>
  <c r="D23" i="11" s="1"/>
  <c r="AG22" i="9"/>
  <c r="AG24" i="9"/>
  <c r="AG21" i="9"/>
  <c r="AG24" i="5"/>
  <c r="W34" i="10"/>
  <c r="V33" i="10"/>
  <c r="AI29" i="5"/>
  <c r="AB29" i="5"/>
  <c r="AA29" i="5"/>
  <c r="X29" i="5" s="1"/>
  <c r="U28" i="5"/>
  <c r="V28" i="5" s="1"/>
  <c r="Z29" i="9"/>
  <c r="Y30" i="9"/>
  <c r="AJ27" i="9"/>
  <c r="AK27" i="9" s="1"/>
  <c r="A44" i="9" s="1"/>
  <c r="Z30" i="5"/>
  <c r="Y31" i="5"/>
  <c r="AP41" i="5"/>
  <c r="AP41" i="9"/>
  <c r="O24" i="11"/>
  <c r="AG23" i="5"/>
  <c r="X16" i="5"/>
  <c r="AA28" i="9"/>
  <c r="X28" i="9" s="1"/>
  <c r="AI28" i="9"/>
  <c r="AB28" i="9"/>
  <c r="AJ26" i="9"/>
  <c r="AK26" i="9" s="1"/>
  <c r="A45" i="9" s="1"/>
  <c r="N18" i="11"/>
  <c r="N24" i="11" s="1"/>
  <c r="B19" i="12"/>
  <c r="AJ28" i="5"/>
  <c r="AK28" i="5" s="1"/>
  <c r="A43" i="5" s="1"/>
  <c r="AG18" i="9" l="1"/>
  <c r="AG19" i="9"/>
  <c r="V32" i="10"/>
  <c r="W33" i="10"/>
  <c r="AI30" i="5"/>
  <c r="AB30" i="5"/>
  <c r="AA30" i="5"/>
  <c r="X30" i="5" s="1"/>
  <c r="U29" i="5"/>
  <c r="V29" i="5" s="1"/>
  <c r="AA29" i="9"/>
  <c r="X29" i="9" s="1"/>
  <c r="AI29" i="9"/>
  <c r="AB29" i="9"/>
  <c r="U28" i="9"/>
  <c r="V28" i="9" s="1"/>
  <c r="C34" i="5"/>
  <c r="K44" i="5"/>
  <c r="C35" i="5"/>
  <c r="AG17" i="9"/>
  <c r="AR11" i="9"/>
  <c r="AQ12" i="9"/>
  <c r="AJ28" i="9"/>
  <c r="AK28" i="9" s="1"/>
  <c r="A43" i="9" s="1"/>
  <c r="Z31" i="5"/>
  <c r="Y32" i="5"/>
  <c r="Y31" i="9"/>
  <c r="Z30" i="9"/>
  <c r="B23" i="11"/>
  <c r="J23" i="11" s="1"/>
  <c r="D26" i="11" s="1"/>
  <c r="J26" i="11" s="1"/>
  <c r="D29" i="11" s="1"/>
  <c r="J19" i="12"/>
  <c r="D22" i="12" s="1"/>
  <c r="J22" i="12" s="1"/>
  <c r="X15" i="5"/>
  <c r="AG22" i="5"/>
  <c r="N25" i="11"/>
  <c r="N26" i="11" s="1"/>
  <c r="N27" i="11" s="1"/>
  <c r="N28" i="11" s="1"/>
  <c r="B4" i="12" s="1"/>
  <c r="K44" i="9"/>
  <c r="C34" i="9"/>
  <c r="C35" i="9"/>
  <c r="AJ29" i="5"/>
  <c r="AK29" i="5" s="1"/>
  <c r="A42" i="5" s="1"/>
  <c r="W32" i="10" l="1"/>
  <c r="V31" i="10"/>
  <c r="AI30" i="9"/>
  <c r="AB30" i="9"/>
  <c r="AA30" i="9"/>
  <c r="X30" i="9" s="1"/>
  <c r="U29" i="9"/>
  <c r="V29" i="9" s="1"/>
  <c r="AG21" i="5"/>
  <c r="X14" i="5"/>
  <c r="AJ30" i="5"/>
  <c r="AK30" i="5" s="1"/>
  <c r="A41" i="5" s="1"/>
  <c r="D25" i="12"/>
  <c r="J22" i="6"/>
  <c r="J23" i="6" s="1"/>
  <c r="J24" i="6" s="1"/>
  <c r="Y33" i="5"/>
  <c r="Z32" i="5"/>
  <c r="AG15" i="9"/>
  <c r="AG14" i="9"/>
  <c r="AJ29" i="9"/>
  <c r="AK29" i="9" s="1"/>
  <c r="A42" i="9" s="1"/>
  <c r="Z31" i="9"/>
  <c r="Y32" i="9"/>
  <c r="B4" i="5"/>
  <c r="F4" i="11"/>
  <c r="B4" i="9"/>
  <c r="B14" i="6"/>
  <c r="B5" i="10"/>
  <c r="AI31" i="5"/>
  <c r="AB31" i="5"/>
  <c r="AA31" i="5"/>
  <c r="X31" i="5" s="1"/>
  <c r="U30" i="5"/>
  <c r="V30" i="5" s="1"/>
  <c r="AR12" i="9"/>
  <c r="AR15" i="9"/>
  <c r="AR16" i="9"/>
  <c r="V30" i="10" l="1"/>
  <c r="W31" i="10"/>
  <c r="AG10" i="9"/>
  <c r="AG9" i="9"/>
  <c r="Y34" i="5"/>
  <c r="Z33" i="5"/>
  <c r="M25" i="12"/>
  <c r="L25" i="12"/>
  <c r="AJ31" i="5"/>
  <c r="AK31" i="5" s="1"/>
  <c r="A40" i="5" s="1"/>
  <c r="Z32" i="9"/>
  <c r="Y33" i="9"/>
  <c r="AI32" i="5"/>
  <c r="AA32" i="5"/>
  <c r="X32" i="5" s="1"/>
  <c r="AB32" i="5"/>
  <c r="U31" i="5"/>
  <c r="V31" i="5" s="1"/>
  <c r="AQ13" i="9"/>
  <c r="AI31" i="9"/>
  <c r="AA31" i="9"/>
  <c r="X31" i="9" s="1"/>
  <c r="AB31" i="9"/>
  <c r="U30" i="9"/>
  <c r="V30" i="9" s="1"/>
  <c r="X13" i="5"/>
  <c r="AG20" i="5"/>
  <c r="AJ30" i="9"/>
  <c r="AK30" i="9"/>
  <c r="A41" i="9" s="1"/>
  <c r="W30" i="10" l="1"/>
  <c r="V29" i="10"/>
  <c r="AU11" i="9"/>
  <c r="AU24" i="9"/>
  <c r="J13" i="6"/>
  <c r="F30" i="6" s="1"/>
  <c r="AS11" i="9"/>
  <c r="Z34" i="5"/>
  <c r="Y35" i="5"/>
  <c r="AI32" i="9"/>
  <c r="AB32" i="9"/>
  <c r="AA32" i="9"/>
  <c r="X32" i="9" s="1"/>
  <c r="U31" i="9"/>
  <c r="V31" i="9" s="1"/>
  <c r="J25" i="12"/>
  <c r="J20" i="6"/>
  <c r="O10" i="9"/>
  <c r="Y13" i="10" s="1"/>
  <c r="K39" i="9"/>
  <c r="J10" i="6"/>
  <c r="J29" i="6" s="1"/>
  <c r="AJ31" i="9"/>
  <c r="AK31" i="9" s="1"/>
  <c r="A40" i="9" s="1"/>
  <c r="AA33" i="5"/>
  <c r="X33" i="5" s="1"/>
  <c r="AB33" i="5"/>
  <c r="AI33" i="5"/>
  <c r="U32" i="5"/>
  <c r="V32" i="5" s="1"/>
  <c r="X12" i="5"/>
  <c r="AG19" i="5"/>
  <c r="Z33" i="9"/>
  <c r="Y34" i="9"/>
  <c r="AR13" i="9"/>
  <c r="AJ32" i="5"/>
  <c r="AK32" i="5" s="1"/>
  <c r="A39" i="5" s="1"/>
  <c r="O11" i="9"/>
  <c r="J11" i="6"/>
  <c r="V28" i="10" l="1"/>
  <c r="W29" i="10"/>
  <c r="AV11" i="9"/>
  <c r="AT11" i="9"/>
  <c r="AR18" i="9"/>
  <c r="AR20" i="9" s="1"/>
  <c r="AV24" i="9"/>
  <c r="O22" i="5"/>
  <c r="O22" i="9"/>
  <c r="J30" i="6"/>
  <c r="Z35" i="5"/>
  <c r="Y36" i="5"/>
  <c r="AB33" i="9"/>
  <c r="AI33" i="9"/>
  <c r="AA33" i="9"/>
  <c r="X33" i="9" s="1"/>
  <c r="U32" i="9"/>
  <c r="V32" i="9" s="1"/>
  <c r="AJ33" i="5"/>
  <c r="AK33" i="5" s="1"/>
  <c r="A38" i="5" s="1"/>
  <c r="AS12" i="9"/>
  <c r="AJ32" i="9"/>
  <c r="AK32" i="9" s="1"/>
  <c r="A39" i="9" s="1"/>
  <c r="X11" i="5"/>
  <c r="AG18" i="5"/>
  <c r="Y35" i="9"/>
  <c r="Z34" i="9"/>
  <c r="AI34" i="5"/>
  <c r="AA34" i="5"/>
  <c r="X34" i="5" s="1"/>
  <c r="AB34" i="5"/>
  <c r="U33" i="5"/>
  <c r="V33" i="5" s="1"/>
  <c r="AU12" i="9"/>
  <c r="W28" i="10" l="1"/>
  <c r="V27" i="10"/>
  <c r="Z35" i="9"/>
  <c r="Y36" i="9"/>
  <c r="AT12" i="9"/>
  <c r="AT15" i="9"/>
  <c r="AT16" i="9"/>
  <c r="AJ33" i="9"/>
  <c r="AK33" i="9" s="1"/>
  <c r="A38" i="9" s="1"/>
  <c r="Y37" i="5"/>
  <c r="Z36" i="5"/>
  <c r="AV12" i="9"/>
  <c r="AV16" i="9"/>
  <c r="AV15" i="9"/>
  <c r="AI34" i="9"/>
  <c r="AA34" i="9"/>
  <c r="X34" i="9" s="1"/>
  <c r="AB34" i="9"/>
  <c r="U33" i="9"/>
  <c r="V33" i="9" s="1"/>
  <c r="O23" i="5"/>
  <c r="O23" i="9"/>
  <c r="AJ34" i="5"/>
  <c r="AK34" i="5" s="1"/>
  <c r="A37" i="5" s="1"/>
  <c r="AQ12" i="5"/>
  <c r="AR11" i="5"/>
  <c r="AG17" i="5"/>
  <c r="AI35" i="5"/>
  <c r="AB35" i="5"/>
  <c r="AA35" i="5"/>
  <c r="X35" i="5" s="1"/>
  <c r="U34" i="5"/>
  <c r="V34" i="5" s="1"/>
  <c r="AU13" i="9" l="1"/>
  <c r="AU23" i="9" s="1"/>
  <c r="AS13" i="9"/>
  <c r="AT13" i="9" s="1"/>
  <c r="W27" i="10"/>
  <c r="V26" i="10"/>
  <c r="AJ35" i="5"/>
  <c r="AK35" i="5" s="1"/>
  <c r="A36" i="5" s="1"/>
  <c r="AI36" i="5"/>
  <c r="AA36" i="5"/>
  <c r="X36" i="5" s="1"/>
  <c r="AB36" i="5"/>
  <c r="U35" i="5"/>
  <c r="V35" i="5" s="1"/>
  <c r="Z36" i="9"/>
  <c r="Y37" i="9"/>
  <c r="AG15" i="5"/>
  <c r="AG14" i="5"/>
  <c r="AJ34" i="9"/>
  <c r="AK34" i="9" s="1"/>
  <c r="A37" i="9" s="1"/>
  <c r="AR12" i="5"/>
  <c r="AR15" i="5"/>
  <c r="AR16" i="5"/>
  <c r="Z37" i="5"/>
  <c r="AC32" i="5"/>
  <c r="AD32" i="5" s="1"/>
  <c r="AC34" i="5"/>
  <c r="AD34" i="5" s="1"/>
  <c r="AC31" i="5"/>
  <c r="AD31" i="5" s="1"/>
  <c r="AC37" i="5"/>
  <c r="AC30" i="5"/>
  <c r="AD30" i="5" s="1"/>
  <c r="AC33" i="5"/>
  <c r="AD33" i="5" s="1"/>
  <c r="AC27" i="5"/>
  <c r="AD27" i="5" s="1"/>
  <c r="AC35" i="5"/>
  <c r="AD35" i="5" s="1"/>
  <c r="AC36" i="5"/>
  <c r="AD36" i="5" s="1"/>
  <c r="AC29" i="5"/>
  <c r="AD29" i="5" s="1"/>
  <c r="AC26" i="5"/>
  <c r="AD26" i="5" s="1"/>
  <c r="AC28" i="5"/>
  <c r="AD28" i="5" s="1"/>
  <c r="AB35" i="9"/>
  <c r="AI35" i="9"/>
  <c r="AA35" i="9"/>
  <c r="X35" i="9" s="1"/>
  <c r="U34" i="9"/>
  <c r="V34" i="9" s="1"/>
  <c r="AV13" i="9" l="1"/>
  <c r="AV23" i="9" s="1"/>
  <c r="J12" i="6"/>
  <c r="F22" i="6" s="1"/>
  <c r="J14" i="6"/>
  <c r="F38" i="6" s="1"/>
  <c r="AU25" i="9"/>
  <c r="AQ13" i="5"/>
  <c r="AS11" i="5" s="1"/>
  <c r="W26" i="10"/>
  <c r="V25" i="10"/>
  <c r="AJ36" i="5"/>
  <c r="AK36" i="5" s="1"/>
  <c r="A35" i="5" s="1"/>
  <c r="AT18" i="9"/>
  <c r="AT20" i="9" s="1"/>
  <c r="AV25" i="9"/>
  <c r="AB37" i="5"/>
  <c r="AI37" i="5"/>
  <c r="AA37" i="5"/>
  <c r="X37" i="5" s="1"/>
  <c r="AD37" i="5"/>
  <c r="Z37" i="9"/>
  <c r="AC27" i="9"/>
  <c r="AD27" i="9" s="1"/>
  <c r="AC35" i="9"/>
  <c r="AD35" i="9" s="1"/>
  <c r="AC26" i="9"/>
  <c r="AD26" i="9" s="1"/>
  <c r="AC34" i="9"/>
  <c r="AD34" i="9" s="1"/>
  <c r="AC32" i="9"/>
  <c r="AD32" i="9" s="1"/>
  <c r="AC31" i="9"/>
  <c r="AD31" i="9" s="1"/>
  <c r="AC29" i="9"/>
  <c r="AD29" i="9" s="1"/>
  <c r="AC30" i="9"/>
  <c r="AD30" i="9" s="1"/>
  <c r="AC37" i="9"/>
  <c r="AC33" i="9"/>
  <c r="AD33" i="9" s="1"/>
  <c r="AC28" i="9"/>
  <c r="AD28" i="9" s="1"/>
  <c r="AC36" i="9"/>
  <c r="AG9" i="5"/>
  <c r="AG10" i="5"/>
  <c r="AJ35" i="9"/>
  <c r="AK35" i="9" s="1"/>
  <c r="A36" i="9" s="1"/>
  <c r="AI36" i="9"/>
  <c r="AD36" i="9"/>
  <c r="AB36" i="9"/>
  <c r="AA36" i="9"/>
  <c r="X36" i="9" s="1"/>
  <c r="U35" i="9"/>
  <c r="V35" i="9" s="1"/>
  <c r="AV18" i="9" l="1"/>
  <c r="AV20" i="9" s="1"/>
  <c r="I13" i="6"/>
  <c r="C26" i="6" s="1"/>
  <c r="AR13" i="5"/>
  <c r="AR18" i="5" s="1"/>
  <c r="AR20" i="5" s="1"/>
  <c r="V24" i="10"/>
  <c r="W25" i="10"/>
  <c r="AU11" i="5"/>
  <c r="AJ36" i="9"/>
  <c r="AK36" i="9" s="1"/>
  <c r="A35" i="9" s="1"/>
  <c r="O10" i="5"/>
  <c r="Y12" i="10" s="1"/>
  <c r="Y14" i="10" s="1"/>
  <c r="Y15" i="10" s="1"/>
  <c r="K39" i="5"/>
  <c r="I10" i="6"/>
  <c r="J26" i="6" s="1"/>
  <c r="AJ37" i="5"/>
  <c r="AK37" i="5" s="1"/>
  <c r="O11" i="5"/>
  <c r="I11" i="6"/>
  <c r="AD37" i="9"/>
  <c r="AB37" i="9"/>
  <c r="AI37" i="9"/>
  <c r="AA37" i="9"/>
  <c r="X37" i="9" s="1"/>
  <c r="AT11" i="5" l="1"/>
  <c r="AT16" i="5" s="1"/>
  <c r="AV11" i="5"/>
  <c r="AU12" i="5" s="1"/>
  <c r="AS12" i="5"/>
  <c r="X12" i="10"/>
  <c r="W24" i="10"/>
  <c r="K29" i="11"/>
  <c r="L29" i="11"/>
  <c r="J29" i="11" s="1"/>
  <c r="AJ37" i="9"/>
  <c r="AK37" i="9" s="1"/>
  <c r="O19" i="9"/>
  <c r="O19" i="5"/>
  <c r="J27" i="6"/>
  <c r="AV12" i="5" l="1"/>
  <c r="AV15" i="5"/>
  <c r="AT12" i="5"/>
  <c r="AV16" i="5"/>
  <c r="AT15" i="5"/>
  <c r="I23" i="10"/>
  <c r="X14" i="10"/>
  <c r="P31" i="10" s="1"/>
  <c r="O20" i="5"/>
  <c r="O20" i="9"/>
  <c r="AS13" i="5" l="1"/>
  <c r="I14" i="6" s="1"/>
  <c r="C35" i="6" s="1"/>
  <c r="AU13" i="5"/>
  <c r="I12" i="6" s="1"/>
  <c r="C18" i="6" s="1"/>
  <c r="AT13" i="5" l="1"/>
  <c r="AT18" i="5" s="1"/>
  <c r="AT20" i="5" s="1"/>
  <c r="AV13" i="5"/>
  <c r="AV18" i="5" s="1"/>
  <c r="AV20" i="5" s="1"/>
</calcChain>
</file>

<file path=xl/sharedStrings.xml><?xml version="1.0" encoding="utf-8"?>
<sst xmlns="http://schemas.openxmlformats.org/spreadsheetml/2006/main" count="734" uniqueCount="373">
  <si>
    <t>+</t>
  </si>
  <si>
    <t>x</t>
  </si>
  <si>
    <t>cn</t>
  </si>
  <si>
    <t>c1</t>
  </si>
  <si>
    <t>SUM1</t>
  </si>
  <si>
    <t>A3</t>
  </si>
  <si>
    <t>A1</t>
  </si>
  <si>
    <t>A2</t>
  </si>
  <si>
    <t>E</t>
  </si>
  <si>
    <t>DECLARATION BY THE MEASURER</t>
  </si>
  <si>
    <t>Signature</t>
  </si>
  <si>
    <t>Date</t>
  </si>
  <si>
    <t>c10</t>
  </si>
  <si>
    <t>c9</t>
  </si>
  <si>
    <t>c8</t>
  </si>
  <si>
    <t>c7</t>
  </si>
  <si>
    <t>c6</t>
  </si>
  <si>
    <t>c5</t>
  </si>
  <si>
    <t>c4</t>
  </si>
  <si>
    <t>c3</t>
  </si>
  <si>
    <t>c2</t>
  </si>
  <si>
    <t>(BLOCK CAPITALS)</t>
  </si>
  <si>
    <t>A1 :</t>
  </si>
  <si>
    <t>A3 :</t>
  </si>
  <si>
    <t>A2 :</t>
  </si>
  <si>
    <r>
      <t>c</t>
    </r>
    <r>
      <rPr>
        <vertAlign val="subscript"/>
        <sz val="11"/>
        <rFont val="Arial"/>
        <family val="2"/>
      </rPr>
      <t>0</t>
    </r>
    <r>
      <rPr>
        <sz val="11"/>
        <rFont val="Arial"/>
        <family val="2"/>
      </rPr>
      <t xml:space="preserve"> + c</t>
    </r>
    <r>
      <rPr>
        <vertAlign val="subscript"/>
        <sz val="11"/>
        <rFont val="Arial"/>
        <family val="2"/>
      </rPr>
      <t>n</t>
    </r>
  </si>
  <si>
    <t>Hollows check :</t>
  </si>
  <si>
    <t>S (sail1)</t>
  </si>
  <si>
    <r>
      <t>c</t>
    </r>
    <r>
      <rPr>
        <vertAlign val="subscript"/>
        <sz val="11"/>
        <rFont val="Arial"/>
        <family val="2"/>
      </rPr>
      <t>n-1</t>
    </r>
  </si>
  <si>
    <t xml:space="preserve">      +</t>
  </si>
  <si>
    <t>Sail 1</t>
  </si>
  <si>
    <t>Sail 2</t>
  </si>
  <si>
    <t>Luff</t>
  </si>
  <si>
    <t>Leech</t>
  </si>
  <si>
    <t>Foot</t>
  </si>
  <si>
    <t>LP</t>
  </si>
  <si>
    <t>luff approx</t>
  </si>
  <si>
    <t>leech approx</t>
  </si>
  <si>
    <t>luff perp</t>
  </si>
  <si>
    <t>foot approx</t>
  </si>
  <si>
    <t>Measurer - Please check for hollows where noted</t>
  </si>
  <si>
    <t>Dimension</t>
  </si>
  <si>
    <t>Hull registration number</t>
  </si>
  <si>
    <t>dimension calculations</t>
  </si>
  <si>
    <t>data for graph</t>
  </si>
  <si>
    <t>non integer value check</t>
  </si>
  <si>
    <t xml:space="preserve">    Sail 1</t>
  </si>
  <si>
    <t>h1</t>
  </si>
  <si>
    <t>h0</t>
  </si>
  <si>
    <t>h2</t>
  </si>
  <si>
    <t>h3</t>
  </si>
  <si>
    <t>h4</t>
  </si>
  <si>
    <t>h5</t>
  </si>
  <si>
    <t>h6</t>
  </si>
  <si>
    <t>h7</t>
  </si>
  <si>
    <t>h8</t>
  </si>
  <si>
    <t>h9</t>
  </si>
  <si>
    <t>hn</t>
  </si>
  <si>
    <r>
      <t>h</t>
    </r>
    <r>
      <rPr>
        <vertAlign val="subscript"/>
        <sz val="11"/>
        <rFont val="Arial"/>
        <family val="2"/>
      </rPr>
      <t>0</t>
    </r>
    <r>
      <rPr>
        <sz val="11"/>
        <rFont val="Arial"/>
        <family val="2"/>
      </rPr>
      <t xml:space="preserve"> + h</t>
    </r>
    <r>
      <rPr>
        <vertAlign val="subscript"/>
        <sz val="11"/>
        <rFont val="Arial"/>
        <family val="2"/>
      </rPr>
      <t>n</t>
    </r>
  </si>
  <si>
    <t>c0</t>
  </si>
  <si>
    <t>SUM2</t>
  </si>
  <si>
    <r>
      <t>0,5 x E (c</t>
    </r>
    <r>
      <rPr>
        <vertAlign val="subscript"/>
        <sz val="11"/>
        <rFont val="Arial"/>
        <family val="2"/>
      </rPr>
      <t>n</t>
    </r>
    <r>
      <rPr>
        <sz val="11"/>
        <rFont val="Arial"/>
        <family val="2"/>
      </rPr>
      <t xml:space="preserve"> x (2 + E / 200) - E x c</t>
    </r>
    <r>
      <rPr>
        <vertAlign val="subscript"/>
        <sz val="11"/>
        <rFont val="Arial"/>
        <family val="2"/>
      </rPr>
      <t>n-1</t>
    </r>
    <r>
      <rPr>
        <sz val="11"/>
        <rFont val="Arial"/>
        <family val="2"/>
      </rPr>
      <t xml:space="preserve"> / 200)</t>
    </r>
  </si>
  <si>
    <t>IRSA  -  WORLD RADIO SAILING</t>
  </si>
  <si>
    <t>C0</t>
  </si>
  <si>
    <t>C1</t>
  </si>
  <si>
    <t>C2</t>
  </si>
  <si>
    <t>C3</t>
  </si>
  <si>
    <t>C4</t>
  </si>
  <si>
    <t>C5</t>
  </si>
  <si>
    <t>C6</t>
  </si>
  <si>
    <t>C7</t>
  </si>
  <si>
    <t>C8</t>
  </si>
  <si>
    <t>C9</t>
  </si>
  <si>
    <t>C10</t>
  </si>
  <si>
    <t>C11</t>
  </si>
  <si>
    <t>Rating</t>
  </si>
  <si>
    <t>Max permitted sail area</t>
  </si>
  <si>
    <t>Measured sail area</t>
  </si>
  <si>
    <t>Deficit - m^2</t>
  </si>
  <si>
    <t>Deficit - mm^2</t>
  </si>
  <si>
    <t>Equivalent to Sail 1 LP</t>
  </si>
  <si>
    <t>Delta Sail 1 LP</t>
  </si>
  <si>
    <t>Delta Sail 2 LP</t>
  </si>
  <si>
    <t>Or</t>
  </si>
  <si>
    <t>Equivalent to Sail 2 LP</t>
  </si>
  <si>
    <t>Either</t>
  </si>
  <si>
    <t>To maximise sail area</t>
  </si>
  <si>
    <t>The measurer may report anything here.</t>
  </si>
  <si>
    <t>official validity check</t>
  </si>
  <si>
    <t>Warning box</t>
  </si>
  <si>
    <t>Luff length</t>
  </si>
  <si>
    <t>Leech length</t>
  </si>
  <si>
    <t>Luff perpendicular</t>
  </si>
  <si>
    <t>NB :  These dimensions are approximate and for guidance only</t>
  </si>
  <si>
    <t>Cells in this colour are un-protected for translation</t>
  </si>
  <si>
    <t>Hull</t>
  </si>
  <si>
    <t>Declaration</t>
  </si>
  <si>
    <t>I confirm</t>
  </si>
  <si>
    <t>BLOCK</t>
  </si>
  <si>
    <t>Warning</t>
  </si>
  <si>
    <t>The measurer</t>
  </si>
  <si>
    <t>Guide</t>
  </si>
  <si>
    <t>NB</t>
  </si>
  <si>
    <t>Name</t>
  </si>
  <si>
    <t>International</t>
  </si>
  <si>
    <t>The</t>
  </si>
  <si>
    <t>To</t>
  </si>
  <si>
    <t>Max</t>
  </si>
  <si>
    <t>Measured</t>
  </si>
  <si>
    <t>Deficit</t>
  </si>
  <si>
    <t>Delta</t>
  </si>
  <si>
    <t>Equivalent</t>
  </si>
  <si>
    <t>h10</t>
  </si>
  <si>
    <t>rounded values</t>
  </si>
  <si>
    <t>Stamp (Certification Authority)</t>
  </si>
  <si>
    <t>tack angle</t>
  </si>
  <si>
    <t>half *</t>
  </si>
  <si>
    <t>three-q *</t>
  </si>
  <si>
    <t>quarter *</t>
  </si>
  <si>
    <t>three-quarter *</t>
  </si>
  <si>
    <t>* Use</t>
  </si>
  <si>
    <t>* Use with caution</t>
  </si>
  <si>
    <t>0.5 LP plus</t>
  </si>
  <si>
    <t>0.75 LP plus</t>
  </si>
  <si>
    <t>0.25 LP plus</t>
  </si>
  <si>
    <t>half width</t>
  </si>
  <si>
    <t>quarter width</t>
  </si>
  <si>
    <t xml:space="preserve">three quarter width </t>
  </si>
  <si>
    <t xml:space="preserve">0.75 LP </t>
  </si>
  <si>
    <t>plus</t>
  </si>
  <si>
    <t xml:space="preserve">0.5 LP </t>
  </si>
  <si>
    <t xml:space="preserve">0.25 LP </t>
  </si>
  <si>
    <r>
      <t xml:space="preserve">The dimensions of </t>
    </r>
    <r>
      <rPr>
        <b/>
        <sz val="12"/>
        <color indexed="10"/>
        <rFont val="Arial"/>
        <family val="2"/>
      </rPr>
      <t>sails</t>
    </r>
    <r>
      <rPr>
        <b/>
        <sz val="11"/>
        <rFont val="Arial"/>
        <family val="2"/>
      </rPr>
      <t xml:space="preserve"> shall not exceed the dimensions of the </t>
    </r>
    <r>
      <rPr>
        <b/>
        <sz val="12"/>
        <color indexed="10"/>
        <rFont val="Arial"/>
        <family val="2"/>
      </rPr>
      <t>sails</t>
    </r>
    <r>
      <rPr>
        <b/>
        <sz val="11"/>
        <rFont val="Arial"/>
        <family val="2"/>
      </rPr>
      <t xml:space="preserve"> recorded on the </t>
    </r>
    <r>
      <rPr>
        <b/>
        <sz val="12"/>
        <color indexed="10"/>
        <rFont val="Arial"/>
        <family val="2"/>
      </rPr>
      <t>certificate</t>
    </r>
    <r>
      <rPr>
        <b/>
        <sz val="11"/>
        <rFont val="Arial"/>
        <family val="2"/>
      </rPr>
      <t>.</t>
    </r>
  </si>
  <si>
    <t>Guide measurements for sail makers and Equipment Inspectors :</t>
  </si>
  <si>
    <r>
      <t xml:space="preserve">I confirm that I have taken the measurements on this form, that they are correct and that to the best of my knowledge, the </t>
    </r>
    <r>
      <rPr>
        <b/>
        <sz val="11"/>
        <rFont val="Arial"/>
        <family val="2"/>
      </rPr>
      <t>sail</t>
    </r>
    <r>
      <rPr>
        <sz val="11"/>
        <rFont val="Arial"/>
        <family val="2"/>
        <charset val="238"/>
      </rPr>
      <t xml:space="preserve"> complies with the </t>
    </r>
    <r>
      <rPr>
        <b/>
        <sz val="11"/>
        <rFont val="Arial"/>
        <family val="2"/>
      </rPr>
      <t>class rules</t>
    </r>
    <r>
      <rPr>
        <sz val="11"/>
        <rFont val="Arial"/>
        <family val="2"/>
        <charset val="238"/>
      </rPr>
      <t xml:space="preserve"> in force at present, except as I have stated below.</t>
    </r>
  </si>
  <si>
    <t>Name of Official Measurer</t>
  </si>
  <si>
    <t>P1</t>
  </si>
  <si>
    <t>y</t>
  </si>
  <si>
    <t>P2</t>
  </si>
  <si>
    <t>P3</t>
  </si>
  <si>
    <t>HALF</t>
  </si>
  <si>
    <t>THREE QTR</t>
  </si>
  <si>
    <t>ONE QTR</t>
  </si>
  <si>
    <t>P1 Station</t>
  </si>
  <si>
    <t>P2 Station</t>
  </si>
  <si>
    <t>P3 Station</t>
  </si>
  <si>
    <t>Station Delta</t>
  </si>
  <si>
    <t>Data for foot graphs</t>
  </si>
  <si>
    <t>number of heights on foot check</t>
  </si>
  <si>
    <t>ERS Cross Widths Calculations</t>
  </si>
  <si>
    <t xml:space="preserve">    Sail 2</t>
  </si>
  <si>
    <t>data from data entry/rating calculation sheet</t>
  </si>
  <si>
    <t>data</t>
  </si>
  <si>
    <t>Hull Registration Number</t>
  </si>
  <si>
    <t>Owner's Name</t>
  </si>
  <si>
    <t>Owner's</t>
  </si>
  <si>
    <t>Date of Initial Certification Control</t>
  </si>
  <si>
    <t>Date of this Certification Control</t>
  </si>
  <si>
    <t>NB Measurers</t>
  </si>
  <si>
    <r>
      <t xml:space="preserve">1 </t>
    </r>
    <r>
      <rPr>
        <b/>
        <sz val="12"/>
        <rFont val="Arial"/>
        <family val="2"/>
      </rPr>
      <t>Certification control</t>
    </r>
    <r>
      <rPr>
        <sz val="12"/>
        <rFont val="Arial"/>
        <family val="2"/>
      </rPr>
      <t xml:space="preserve"> shall be carried out in accordance with the Equipment Rules of Sailing except where varied in the </t>
    </r>
    <r>
      <rPr>
        <b/>
        <sz val="12"/>
        <rFont val="Arial"/>
        <family val="2"/>
      </rPr>
      <t>class rules</t>
    </r>
    <r>
      <rPr>
        <sz val="12"/>
        <rFont val="Arial"/>
        <family val="2"/>
      </rPr>
      <t>.</t>
    </r>
  </si>
  <si>
    <t>Certification</t>
  </si>
  <si>
    <t>This</t>
  </si>
  <si>
    <t>Boat</t>
  </si>
  <si>
    <t>1  D.1.2.</t>
  </si>
  <si>
    <r>
      <t xml:space="preserve">Is the registration number applied to the </t>
    </r>
    <r>
      <rPr>
        <b/>
        <sz val="12"/>
        <rFont val="Arial"/>
        <family val="2"/>
      </rPr>
      <t xml:space="preserve">hull </t>
    </r>
    <r>
      <rPr>
        <sz val="12"/>
        <rFont val="Arial"/>
        <family val="2"/>
      </rPr>
      <t>?</t>
    </r>
  </si>
  <si>
    <t>yes / no</t>
  </si>
  <si>
    <t>Is</t>
  </si>
  <si>
    <t>2  D.2.1.</t>
  </si>
  <si>
    <r>
      <t xml:space="preserve">Are both waterline </t>
    </r>
    <r>
      <rPr>
        <b/>
        <sz val="12"/>
        <rFont val="Arial"/>
        <family val="2"/>
      </rPr>
      <t>limit marks</t>
    </r>
    <r>
      <rPr>
        <sz val="12"/>
        <rFont val="Arial"/>
        <family val="2"/>
      </rPr>
      <t xml:space="preserve"> placed on the </t>
    </r>
    <r>
      <rPr>
        <b/>
        <sz val="12"/>
        <rFont val="Arial"/>
        <family val="2"/>
      </rPr>
      <t>hull</t>
    </r>
    <r>
      <rPr>
        <sz val="12"/>
        <rFont val="Arial"/>
        <family val="2"/>
      </rPr>
      <t xml:space="preserve"> so that they will be easily visible with the </t>
    </r>
    <r>
      <rPr>
        <b/>
        <sz val="12"/>
        <rFont val="Arial"/>
        <family val="2"/>
      </rPr>
      <t xml:space="preserve">boat </t>
    </r>
    <r>
      <rPr>
        <sz val="12"/>
        <rFont val="Arial"/>
        <family val="2"/>
      </rPr>
      <t>afloat and of minimum size 30 mm x 2 mm ?</t>
    </r>
  </si>
  <si>
    <t>Are</t>
  </si>
  <si>
    <t>3  D.2.3 (b)</t>
  </si>
  <si>
    <r>
      <t xml:space="preserve">Is the forward 15 mm of the </t>
    </r>
    <r>
      <rPr>
        <b/>
        <sz val="12"/>
        <rFont val="Arial"/>
        <family val="2"/>
      </rPr>
      <t>hull</t>
    </r>
    <r>
      <rPr>
        <sz val="12"/>
        <rFont val="Arial"/>
        <family val="2"/>
      </rPr>
      <t xml:space="preserve"> of elastomeric material ?</t>
    </r>
  </si>
  <si>
    <t>4  D.2.3 (b)</t>
  </si>
  <si>
    <r>
      <t xml:space="preserve">From the foremost point of the </t>
    </r>
    <r>
      <rPr>
        <b/>
        <sz val="12"/>
        <rFont val="Arial"/>
        <family val="2"/>
      </rPr>
      <t xml:space="preserve">hull </t>
    </r>
    <r>
      <rPr>
        <sz val="12"/>
        <rFont val="Arial"/>
        <family val="2"/>
      </rPr>
      <t xml:space="preserve">to the point where the bow profile is 20 degrees to the datum waterplane, is the vertical thickness of elastomeric material 5 mm or more?
</t>
    </r>
  </si>
  <si>
    <t>From</t>
  </si>
  <si>
    <t>5  D.2.4 (a)</t>
  </si>
  <si>
    <r>
      <t xml:space="preserve">Is the </t>
    </r>
    <r>
      <rPr>
        <b/>
        <sz val="12"/>
        <rFont val="Arial"/>
        <family val="2"/>
      </rPr>
      <t>hull</t>
    </r>
    <r>
      <rPr>
        <sz val="12"/>
        <rFont val="Arial"/>
        <family val="2"/>
      </rPr>
      <t xml:space="preserve"> a </t>
    </r>
    <r>
      <rPr>
        <b/>
        <sz val="12"/>
        <rFont val="Arial"/>
        <family val="2"/>
      </rPr>
      <t>monohull</t>
    </r>
    <r>
      <rPr>
        <sz val="12"/>
        <rFont val="Arial"/>
        <family val="2"/>
      </rPr>
      <t>?</t>
    </r>
  </si>
  <si>
    <t>6  D.2.4 (b)</t>
  </si>
  <si>
    <r>
      <t xml:space="preserve">With the following exceptions, does the </t>
    </r>
    <r>
      <rPr>
        <b/>
        <sz val="12"/>
        <rFont val="Arial"/>
        <family val="2"/>
      </rPr>
      <t xml:space="preserve">hull </t>
    </r>
    <r>
      <rPr>
        <sz val="12"/>
        <rFont val="Arial"/>
        <family val="2"/>
      </rPr>
      <t xml:space="preserve">have hollows in the external surface:
</t>
    </r>
  </si>
  <si>
    <t>With</t>
  </si>
  <si>
    <t xml:space="preserve">     ( 1 )</t>
  </si>
  <si>
    <t xml:space="preserve">40 mm or more above the datum waterplane?
</t>
  </si>
  <si>
    <t>40 mm</t>
  </si>
  <si>
    <t xml:space="preserve">     ( 2 )</t>
  </si>
  <si>
    <t xml:space="preserve">15 mm or less from the centreplane?  
</t>
  </si>
  <si>
    <t>15 mm</t>
  </si>
  <si>
    <t xml:space="preserve">     ( 3 )</t>
  </si>
  <si>
    <r>
      <t xml:space="preserve">Trunking for </t>
    </r>
    <r>
      <rPr>
        <b/>
        <sz val="12"/>
        <rFont val="Arial"/>
        <family val="2"/>
      </rPr>
      <t>hull appendages</t>
    </r>
    <r>
      <rPr>
        <sz val="12"/>
        <rFont val="Arial"/>
        <family val="2"/>
      </rPr>
      <t xml:space="preserve">?
</t>
    </r>
  </si>
  <si>
    <t>Trunking</t>
  </si>
  <si>
    <t xml:space="preserve">     ( 4 )</t>
  </si>
  <si>
    <t xml:space="preserve">Inset transom and upper surface of deck?
</t>
  </si>
  <si>
    <t>Inset</t>
  </si>
  <si>
    <t xml:space="preserve">     ( 5 )</t>
  </si>
  <si>
    <t xml:space="preserve">Which do not exceed 1 mm in depth when checked with a straight edge of length 300 mm?
</t>
  </si>
  <si>
    <t>Which</t>
  </si>
  <si>
    <t>Rig / Sail</t>
  </si>
  <si>
    <t>Rig</t>
  </si>
  <si>
    <t>1  J.1 (a)</t>
  </si>
  <si>
    <t>Second</t>
  </si>
  <si>
    <t>3  G.1.2 (a)</t>
  </si>
  <si>
    <r>
      <t xml:space="preserve">Are all the </t>
    </r>
    <r>
      <rPr>
        <b/>
        <sz val="12"/>
        <rFont val="Arial"/>
        <family val="2"/>
      </rPr>
      <t>sails certified</t>
    </r>
    <r>
      <rPr>
        <sz val="12"/>
        <rFont val="Arial"/>
        <family val="2"/>
      </rPr>
      <t xml:space="preserve"> in the </t>
    </r>
    <r>
      <rPr>
        <b/>
        <sz val="12"/>
        <rFont val="Arial"/>
        <family val="2"/>
      </rPr>
      <t>tack</t>
    </r>
    <r>
      <rPr>
        <sz val="12"/>
        <rFont val="Arial"/>
        <family val="2"/>
      </rPr>
      <t xml:space="preserve"> (by signing or adding a </t>
    </r>
    <r>
      <rPr>
        <b/>
        <sz val="12"/>
        <rFont val="Arial"/>
        <family val="2"/>
      </rPr>
      <t>certification mark</t>
    </r>
    <r>
      <rPr>
        <sz val="12"/>
        <rFont val="Arial"/>
        <family val="2"/>
      </rPr>
      <t>)?</t>
    </r>
  </si>
  <si>
    <t>4  G.1.2 (b)</t>
  </si>
  <si>
    <t>5  G.1.2 (c)</t>
  </si>
  <si>
    <t>Each</t>
  </si>
  <si>
    <t>6  G.1.2 (d)</t>
  </si>
  <si>
    <r>
      <t xml:space="preserve">Each alternative </t>
    </r>
    <r>
      <rPr>
        <b/>
        <sz val="12"/>
        <rFont val="Arial"/>
        <family val="2"/>
      </rPr>
      <t>sail</t>
    </r>
    <r>
      <rPr>
        <sz val="12"/>
        <rFont val="Arial"/>
        <family val="2"/>
      </rPr>
      <t xml:space="preserve"> is marked with the area of its parent </t>
    </r>
    <r>
      <rPr>
        <b/>
        <sz val="12"/>
        <rFont val="Arial"/>
        <family val="2"/>
      </rPr>
      <t>sail</t>
    </r>
    <r>
      <rPr>
        <sz val="12"/>
        <rFont val="Arial"/>
        <family val="2"/>
      </rPr>
      <t xml:space="preserve"> in the </t>
    </r>
    <r>
      <rPr>
        <b/>
        <sz val="12"/>
        <rFont val="Arial"/>
        <family val="2"/>
      </rPr>
      <t>tack</t>
    </r>
    <r>
      <rPr>
        <sz val="12"/>
        <rFont val="Arial"/>
        <family val="2"/>
      </rPr>
      <t xml:space="preserve">?
</t>
    </r>
  </si>
  <si>
    <t>7  G.1.3 (a)</t>
  </si>
  <si>
    <t>8  K.4.2</t>
  </si>
  <si>
    <r>
      <t xml:space="preserve">Have the measurements for </t>
    </r>
    <r>
      <rPr>
        <b/>
        <sz val="12"/>
        <rFont val="Arial"/>
        <family val="2"/>
      </rPr>
      <t>double luff sails</t>
    </r>
    <r>
      <rPr>
        <sz val="12"/>
        <rFont val="Arial"/>
        <family val="2"/>
      </rPr>
      <t xml:space="preserve"> been taken as skin girths ?</t>
    </r>
  </si>
  <si>
    <t>Have</t>
  </si>
  <si>
    <t>DECLARATION BY THE MEASURER - See also the Data Entry and Rating Calculation sheet</t>
  </si>
  <si>
    <t>DECLARATION</t>
  </si>
  <si>
    <t>Measurer's Name (BLOCK CAPITALS)</t>
  </si>
  <si>
    <t>Measurer's</t>
  </si>
  <si>
    <t>(this</t>
  </si>
  <si>
    <t>Boat's Name</t>
  </si>
  <si>
    <t>Boat's</t>
  </si>
  <si>
    <t>Design's Name</t>
  </si>
  <si>
    <t>Design's</t>
  </si>
  <si>
    <t>Designer's Name</t>
  </si>
  <si>
    <t>Designer's</t>
  </si>
  <si>
    <t xml:space="preserve">Any sail area not included in S(sail1), S(sail2) </t>
  </si>
  <si>
    <t>S(other)</t>
  </si>
  <si>
    <t>Any</t>
  </si>
  <si>
    <t>Show any calculation here or on a separate sheet</t>
  </si>
  <si>
    <t>S (sail2)</t>
  </si>
  <si>
    <t>S (other)</t>
  </si>
  <si>
    <t>S (rig area)</t>
  </si>
  <si>
    <t>S (mm²)</t>
  </si>
  <si>
    <t>S (m²)</t>
  </si>
  <si>
    <t>/</t>
  </si>
  <si>
    <t>L (m)</t>
  </si>
  <si>
    <t>RATING</t>
  </si>
  <si>
    <t>Rating to 4 dec places</t>
  </si>
  <si>
    <t>maximum lwl for S</t>
  </si>
  <si>
    <t>If</t>
  </si>
  <si>
    <r>
      <t xml:space="preserve">I confirm that I have measured the waterline length of the </t>
    </r>
    <r>
      <rPr>
        <b/>
        <sz val="12"/>
        <rFont val="Arial"/>
        <family val="2"/>
      </rPr>
      <t>boat</t>
    </r>
    <r>
      <rPr>
        <sz val="12"/>
        <rFont val="Arial"/>
        <family val="2"/>
      </rPr>
      <t xml:space="preserve"> according to the </t>
    </r>
    <r>
      <rPr>
        <b/>
        <sz val="12"/>
        <rFont val="Arial"/>
        <family val="2"/>
      </rPr>
      <t>class rules</t>
    </r>
    <r>
      <rPr>
        <sz val="12"/>
        <rFont val="Arial"/>
        <family val="2"/>
      </rPr>
      <t xml:space="preserve">, that the particulars on this form are correct and that, to the best of my knowledge, the </t>
    </r>
    <r>
      <rPr>
        <b/>
        <sz val="12"/>
        <rFont val="Arial"/>
        <family val="2"/>
      </rPr>
      <t>boat</t>
    </r>
    <r>
      <rPr>
        <sz val="12"/>
        <rFont val="Arial"/>
        <family val="2"/>
      </rPr>
      <t xml:space="preserve"> complies with Sections D, E, F, G and H of the </t>
    </r>
    <r>
      <rPr>
        <b/>
        <sz val="12"/>
        <rFont val="Arial"/>
        <family val="2"/>
      </rPr>
      <t>class rules</t>
    </r>
    <r>
      <rPr>
        <sz val="12"/>
        <rFont val="Arial"/>
        <family val="2"/>
      </rPr>
      <t xml:space="preserve"> of the International Ten Rater class in force at present, except as I have stated above. </t>
    </r>
  </si>
  <si>
    <t>I</t>
  </si>
  <si>
    <t>DECLARATION BY THE OWNER</t>
  </si>
  <si>
    <t>With the exception of RC equipment, to the best of my knowledge, no materials with a density exceeding 11,340 kg/m³  have been used in the construction of this boat's hull and its appendages. I also undertake to maintain this boat in compliance with the class rules and that alterations or repairs to equipment required by the class rules to be measured will be checked by an official measurer before use.</t>
  </si>
  <si>
    <t>IRSA - WORLD RADIO SAILING</t>
  </si>
  <si>
    <t>Date of Initial Certification Measurement</t>
  </si>
  <si>
    <t>Date of this Certification Measurement</t>
  </si>
  <si>
    <t>NB - Crew - Race Committee</t>
  </si>
  <si>
    <r>
      <t xml:space="preserve">This </t>
    </r>
    <r>
      <rPr>
        <b/>
        <sz val="12"/>
        <rFont val="Arial"/>
        <family val="2"/>
      </rPr>
      <t>certificate</t>
    </r>
    <r>
      <rPr>
        <sz val="12"/>
        <rFont val="Arial"/>
        <family val="2"/>
      </rPr>
      <t xml:space="preserve"> is not valid until signed and stamped by the </t>
    </r>
    <r>
      <rPr>
        <b/>
        <sz val="12"/>
        <rFont val="Arial"/>
        <family val="2"/>
      </rPr>
      <t>certification authority.</t>
    </r>
  </si>
  <si>
    <r>
      <t>This</t>
    </r>
    <r>
      <rPr>
        <b/>
        <sz val="12"/>
        <rFont val="Arial"/>
        <family val="2"/>
      </rPr>
      <t xml:space="preserve"> certificate </t>
    </r>
    <r>
      <rPr>
        <sz val="12"/>
        <rFont val="Arial"/>
        <family val="2"/>
      </rPr>
      <t>is not valid unless accompanied by the measurement forms for sail 1, sail 2 and spars with the same</t>
    </r>
    <r>
      <rPr>
        <b/>
        <sz val="12"/>
        <rFont val="Arial"/>
        <family val="2"/>
      </rPr>
      <t xml:space="preserve"> hull </t>
    </r>
    <r>
      <rPr>
        <sz val="12"/>
        <rFont val="Arial"/>
        <family val="2"/>
      </rPr>
      <t>registration number and date.</t>
    </r>
  </si>
  <si>
    <t>Show</t>
  </si>
  <si>
    <t>rating to 4 dec places</t>
  </si>
  <si>
    <r>
      <rPr>
        <b/>
        <sz val="12"/>
        <rFont val="Arial"/>
        <family val="2"/>
      </rPr>
      <t xml:space="preserve">Boat weight </t>
    </r>
    <r>
      <rPr>
        <sz val="12"/>
        <rFont val="Arial"/>
        <family val="2"/>
      </rPr>
      <t>at</t>
    </r>
    <r>
      <rPr>
        <b/>
        <sz val="12"/>
        <rFont val="Arial"/>
        <family val="2"/>
      </rPr>
      <t xml:space="preserve"> certification control</t>
    </r>
    <r>
      <rPr>
        <sz val="12"/>
        <rFont val="Arial"/>
        <family val="2"/>
      </rPr>
      <t xml:space="preserve"> with heaviest rig/sail combination rounded to the nearest 0.01 kg. At an event the </t>
    </r>
    <r>
      <rPr>
        <b/>
        <sz val="12"/>
        <rFont val="Arial"/>
        <family val="2"/>
      </rPr>
      <t>boat</t>
    </r>
    <r>
      <rPr>
        <sz val="12"/>
        <rFont val="Arial"/>
        <family val="2"/>
      </rPr>
      <t xml:space="preserve"> may weigh no more than 0.05 kg more than this figure.</t>
    </r>
  </si>
  <si>
    <r>
      <t xml:space="preserve">If the </t>
    </r>
    <r>
      <rPr>
        <b/>
        <sz val="12"/>
        <rFont val="Arial"/>
        <family val="2"/>
      </rPr>
      <t xml:space="preserve">boat </t>
    </r>
    <r>
      <rPr>
        <sz val="12"/>
        <rFont val="Arial"/>
        <family val="2"/>
      </rPr>
      <t xml:space="preserve">weighs more than permitted by C.4.3 it shall be corrected before </t>
    </r>
    <r>
      <rPr>
        <i/>
        <sz val="12"/>
        <rFont val="Arial"/>
        <family val="2"/>
      </rPr>
      <t xml:space="preserve">racing </t>
    </r>
    <r>
      <rPr>
        <sz val="12"/>
        <rFont val="Arial"/>
        <family val="2"/>
      </rPr>
      <t>or re-</t>
    </r>
    <r>
      <rPr>
        <b/>
        <sz val="12"/>
        <rFont val="Arial"/>
        <family val="2"/>
      </rPr>
      <t>certified.</t>
    </r>
  </si>
  <si>
    <t>Certification Authority Stamp</t>
  </si>
  <si>
    <t>Certification Authority :</t>
  </si>
  <si>
    <t>Name :</t>
  </si>
  <si>
    <t>Position :</t>
  </si>
  <si>
    <t>Signature :</t>
  </si>
  <si>
    <t>Date :</t>
  </si>
  <si>
    <t>CHANGE OF OWNERSHIP</t>
  </si>
  <si>
    <t>CHANGE</t>
  </si>
  <si>
    <t>New Owner's Name</t>
  </si>
  <si>
    <t>New</t>
  </si>
  <si>
    <r>
      <t>I undertake to maintain this</t>
    </r>
    <r>
      <rPr>
        <b/>
        <sz val="12"/>
        <rFont val="Arial"/>
        <family val="2"/>
      </rPr>
      <t xml:space="preserve"> boat </t>
    </r>
    <r>
      <rPr>
        <sz val="12"/>
        <rFont val="Arial"/>
        <family val="2"/>
      </rPr>
      <t xml:space="preserve">in compliance with the </t>
    </r>
    <r>
      <rPr>
        <b/>
        <sz val="12"/>
        <rFont val="Arial"/>
        <family val="2"/>
      </rPr>
      <t xml:space="preserve">class rules </t>
    </r>
    <r>
      <rPr>
        <sz val="12"/>
        <rFont val="Arial"/>
        <family val="2"/>
      </rPr>
      <t xml:space="preserve">and that alterations or repairs to equipment required by the measurement form(s) to be </t>
    </r>
    <r>
      <rPr>
        <b/>
        <sz val="12"/>
        <rFont val="Arial"/>
        <family val="2"/>
      </rPr>
      <t>certified</t>
    </r>
    <r>
      <rPr>
        <sz val="12"/>
        <rFont val="Arial"/>
        <family val="2"/>
      </rPr>
      <t xml:space="preserve"> will be checked by an </t>
    </r>
    <r>
      <rPr>
        <b/>
        <sz val="12"/>
        <rFont val="Arial"/>
        <family val="2"/>
      </rPr>
      <t>official measurer</t>
    </r>
    <r>
      <rPr>
        <sz val="12"/>
        <rFont val="Arial"/>
        <family val="2"/>
      </rPr>
      <t xml:space="preserve"> before use.</t>
    </r>
  </si>
  <si>
    <t>I undertake</t>
  </si>
  <si>
    <t>New Owner's Signature :</t>
  </si>
  <si>
    <t>Address :</t>
  </si>
  <si>
    <t>Address</t>
  </si>
  <si>
    <r>
      <t xml:space="preserve">1. This </t>
    </r>
    <r>
      <rPr>
        <b/>
        <i/>
        <sz val="12"/>
        <rFont val="Arial"/>
        <family val="2"/>
      </rPr>
      <t>certificate</t>
    </r>
    <r>
      <rPr>
        <i/>
        <sz val="12"/>
        <rFont val="Arial"/>
        <family val="2"/>
      </rPr>
      <t xml:space="preserve"> ceases to be valid upon change of ownership.</t>
    </r>
  </si>
  <si>
    <r>
      <t xml:space="preserve">2. After completion of this section the new owner shall return this </t>
    </r>
    <r>
      <rPr>
        <b/>
        <i/>
        <sz val="12"/>
        <rFont val="Arial"/>
        <family val="2"/>
      </rPr>
      <t>certificate</t>
    </r>
    <r>
      <rPr>
        <i/>
        <sz val="12"/>
        <rFont val="Arial"/>
        <family val="2"/>
      </rPr>
      <t xml:space="preserve"> to the certification authority.</t>
    </r>
  </si>
  <si>
    <t>After</t>
  </si>
  <si>
    <r>
      <t xml:space="preserve">3. On receipt of a </t>
    </r>
    <r>
      <rPr>
        <b/>
        <i/>
        <sz val="12"/>
        <rFont val="Arial"/>
        <family val="2"/>
      </rPr>
      <t>certificate</t>
    </r>
    <r>
      <rPr>
        <i/>
        <sz val="12"/>
        <rFont val="Arial"/>
        <family val="2"/>
      </rPr>
      <t xml:space="preserve"> correctly completed by a new owner the </t>
    </r>
    <r>
      <rPr>
        <b/>
        <i/>
        <sz val="12"/>
        <rFont val="Arial"/>
        <family val="2"/>
      </rPr>
      <t>certification authority</t>
    </r>
    <r>
      <rPr>
        <i/>
        <sz val="12"/>
        <rFont val="Arial"/>
        <family val="2"/>
      </rPr>
      <t xml:space="preserve"> may issue a new </t>
    </r>
    <r>
      <rPr>
        <b/>
        <i/>
        <sz val="12"/>
        <rFont val="Arial"/>
        <family val="2"/>
      </rPr>
      <t>certificate</t>
    </r>
    <r>
      <rPr>
        <i/>
        <sz val="12"/>
        <rFont val="Arial"/>
        <family val="2"/>
      </rPr>
      <t>.</t>
    </r>
  </si>
  <si>
    <t>On receipt</t>
  </si>
  <si>
    <t>New certificate issued :</t>
  </si>
  <si>
    <t>YES</t>
  </si>
  <si>
    <t>NO</t>
  </si>
  <si>
    <t>Date:</t>
  </si>
  <si>
    <t>delete as appropriate</t>
  </si>
  <si>
    <t>delete</t>
  </si>
  <si>
    <t>Spar1</t>
  </si>
  <si>
    <t>Spar2</t>
  </si>
  <si>
    <t>checks</t>
  </si>
  <si>
    <t>Constant and</t>
  </si>
  <si>
    <t>Constant</t>
  </si>
  <si>
    <t>Evenly Tapered Profiles</t>
  </si>
  <si>
    <t>Evenly</t>
  </si>
  <si>
    <r>
      <t>m</t>
    </r>
    <r>
      <rPr>
        <vertAlign val="subscript"/>
        <sz val="11"/>
        <rFont val="Arial"/>
        <family val="2"/>
      </rPr>
      <t>n</t>
    </r>
  </si>
  <si>
    <t>mn</t>
  </si>
  <si>
    <t>m11</t>
  </si>
  <si>
    <t>m0</t>
  </si>
  <si>
    <t>m10</t>
  </si>
  <si>
    <t>m9</t>
  </si>
  <si>
    <t>h</t>
  </si>
  <si>
    <t>m8</t>
  </si>
  <si>
    <t>m7</t>
  </si>
  <si>
    <t>Am</t>
  </si>
  <si>
    <t>m6</t>
  </si>
  <si>
    <t>S(spar2)</t>
  </si>
  <si>
    <t>m5</t>
  </si>
  <si>
    <t>m4</t>
  </si>
  <si>
    <t>m3</t>
  </si>
  <si>
    <t>m2</t>
  </si>
  <si>
    <t>m1</t>
  </si>
  <si>
    <t>Heel</t>
  </si>
  <si>
    <t>deck level</t>
  </si>
  <si>
    <t>deck</t>
  </si>
  <si>
    <t>At</t>
  </si>
  <si>
    <r>
      <t>m0+m</t>
    </r>
    <r>
      <rPr>
        <vertAlign val="subscript"/>
        <sz val="10"/>
        <rFont val="Arial"/>
        <family val="2"/>
      </rPr>
      <t>n</t>
    </r>
  </si>
  <si>
    <t>Measurers - use the plot below as a check that data is entered correctly.</t>
  </si>
  <si>
    <t>SUM3</t>
  </si>
  <si>
    <t>S(spar1)</t>
  </si>
  <si>
    <t>Other spar areas - show calculations here, or on another sheet :</t>
  </si>
  <si>
    <t>S(other spar)</t>
  </si>
  <si>
    <t>Other</t>
  </si>
  <si>
    <t>Area of spars for alternative rigs shall not exceed this area :</t>
  </si>
  <si>
    <t>S(rig area)</t>
  </si>
  <si>
    <t>Area</t>
  </si>
  <si>
    <r>
      <t xml:space="preserve">I confirm that I have taken the measurements on this form, that they are correct and that to the best of my knowledge, the </t>
    </r>
    <r>
      <rPr>
        <b/>
        <sz val="11"/>
        <rFont val="Arial"/>
        <family val="2"/>
      </rPr>
      <t>spar</t>
    </r>
    <r>
      <rPr>
        <sz val="11"/>
        <rFont val="Arial"/>
        <family val="2"/>
        <charset val="238"/>
      </rPr>
      <t xml:space="preserve"> complies with the class rules in force at present, except as I have stated below.</t>
    </r>
  </si>
  <si>
    <t>Name of Measurer</t>
  </si>
  <si>
    <t>Stamp (National Authority)</t>
  </si>
  <si>
    <t xml:space="preserve">Name of </t>
  </si>
  <si>
    <t>test again</t>
  </si>
  <si>
    <t>testing again</t>
  </si>
  <si>
    <t>tester again</t>
  </si>
  <si>
    <t>tested again</t>
  </si>
  <si>
    <t xml:space="preserve">Hull Reg. No. </t>
  </si>
  <si>
    <t>Boat Name</t>
  </si>
  <si>
    <t>Design Name</t>
  </si>
  <si>
    <t>Sails Measured</t>
  </si>
  <si>
    <t>structural</t>
  </si>
  <si>
    <t>of main</t>
  </si>
  <si>
    <t>length</t>
  </si>
  <si>
    <t>part of</t>
  </si>
  <si>
    <t>mast</t>
  </si>
  <si>
    <t>top of main structural part of mast</t>
  </si>
  <si>
    <t>longer sail luff</t>
  </si>
  <si>
    <t>longer spar</t>
  </si>
  <si>
    <t xml:space="preserve">for </t>
  </si>
  <si>
    <t>information</t>
  </si>
  <si>
    <t>only</t>
  </si>
  <si>
    <t>heel point?</t>
  </si>
  <si>
    <t>luff check</t>
  </si>
  <si>
    <t>Official Measurer's Name (BLOCK CAPITALS)</t>
  </si>
  <si>
    <t>Officially recognised by World Sailing MNA</t>
  </si>
  <si>
    <t>Graph Data (Spar 1)</t>
  </si>
  <si>
    <t>Validity check</t>
  </si>
  <si>
    <t>Any sail area not included in S(sail1), S(sail2), or rig area not included in S(rig area)</t>
  </si>
  <si>
    <t xml:space="preserve">rounded input lwl </t>
  </si>
  <si>
    <r>
      <t xml:space="preserve">Is the date of </t>
    </r>
    <r>
      <rPr>
        <b/>
        <sz val="12"/>
        <rFont val="Arial"/>
        <family val="2"/>
      </rPr>
      <t>certification control</t>
    </r>
    <r>
      <rPr>
        <sz val="12"/>
        <rFont val="Arial"/>
        <family val="2"/>
      </rPr>
      <t xml:space="preserve"> added to each </t>
    </r>
    <r>
      <rPr>
        <b/>
        <sz val="12"/>
        <rFont val="Arial"/>
        <family val="2"/>
      </rPr>
      <t>sail tack</t>
    </r>
    <r>
      <rPr>
        <sz val="12"/>
        <rFont val="Arial"/>
        <family val="2"/>
      </rPr>
      <t>?</t>
    </r>
  </si>
  <si>
    <r>
      <t>Boat weight</t>
    </r>
    <r>
      <rPr>
        <sz val="11"/>
        <rFont val="Arial"/>
        <family val="2"/>
      </rPr>
      <t xml:space="preserve"> at </t>
    </r>
    <r>
      <rPr>
        <b/>
        <sz val="11"/>
        <rFont val="Arial"/>
        <family val="2"/>
      </rPr>
      <t>certification control</t>
    </r>
    <r>
      <rPr>
        <sz val="11"/>
        <rFont val="Arial"/>
        <family val="2"/>
      </rPr>
      <t xml:space="preserve"> with heaviest rig/sail combination rounded to nearest 0.01 kg. This data is only for control purposes at events to check whether a new measurement of L (LWL) is necessary. </t>
    </r>
  </si>
  <si>
    <t>© 2018, IRSA</t>
  </si>
  <si>
    <t>IRSA 10 RATER CLASS SAIL MAKER GUIDANCE</t>
  </si>
  <si>
    <t>IRSA Ten Rater Class boat/rig/sail Measurement Form - Sail Maker Guidance</t>
  </si>
  <si>
    <t xml:space="preserve">IRSA 10 RATER CLASS BOAT/RIG/SAIL CERTIFICATION CONTROL FORM </t>
  </si>
  <si>
    <t>IRSA Ten Rater Class boat/rig/sail Certification Control Form - Official Measurer's declaration</t>
  </si>
  <si>
    <t xml:space="preserve">IRSA 10 RATER CLASS RATING CALCULATION </t>
  </si>
  <si>
    <t>IRSA Ten Rater Class Data Entry &amp; Rating Calculation Form - Owner's and Measurer's declarations</t>
  </si>
  <si>
    <t xml:space="preserve">IRSA 10 RATER CLASS CERTIFICATE   </t>
  </si>
  <si>
    <t>IRSA Ten Rater Class Certificate - page 1 - not valid without pages 2, 3 and 4.</t>
  </si>
  <si>
    <r>
      <t>IRSA  Ten Rater Class Sail 1 CCF - Certificate page 2 -</t>
    </r>
    <r>
      <rPr>
        <i/>
        <sz val="11"/>
        <color indexed="12"/>
        <rFont val="Arial"/>
        <family val="2"/>
      </rPr>
      <t xml:space="preserve"> </t>
    </r>
    <r>
      <rPr>
        <b/>
        <i/>
        <sz val="11"/>
        <color indexed="10"/>
        <rFont val="Arial"/>
        <family val="2"/>
      </rPr>
      <t>not valid without pages 1, 3 and 4.</t>
    </r>
  </si>
  <si>
    <t>IRSA 10 RATER CLASS SAIL CERTIFICATION CONTROL FORM</t>
  </si>
  <si>
    <r>
      <t>IRSA Ten Rater Class Sail 1 CCF - Certificate page 3 -</t>
    </r>
    <r>
      <rPr>
        <i/>
        <sz val="11"/>
        <color indexed="12"/>
        <rFont val="Arial"/>
        <family val="2"/>
      </rPr>
      <t xml:space="preserve"> </t>
    </r>
    <r>
      <rPr>
        <b/>
        <i/>
        <sz val="11"/>
        <color indexed="10"/>
        <rFont val="Arial"/>
        <family val="2"/>
      </rPr>
      <t>not valid without pages 1, 2 and 4.</t>
    </r>
  </si>
  <si>
    <r>
      <t>IRSA Ten Rater Class Sail 1 CCF - Certificate page 3 -</t>
    </r>
    <r>
      <rPr>
        <i/>
        <sz val="11"/>
        <color indexed="12"/>
        <rFont val="Arial"/>
        <family val="2"/>
      </rPr>
      <t xml:space="preserve"> </t>
    </r>
    <r>
      <rPr>
        <b/>
        <i/>
        <sz val="11"/>
        <color indexed="10"/>
        <rFont val="Arial"/>
        <family val="2"/>
      </rPr>
      <t>not valid without pages 1, 2 and 3.</t>
    </r>
  </si>
  <si>
    <t>IRSA 10 RATER CLASS SPAR CERTIFICATION CONTROL FORM</t>
  </si>
  <si>
    <r>
      <t xml:space="preserve">2 This </t>
    </r>
    <r>
      <rPr>
        <b/>
        <sz val="12"/>
        <rFont val="Arial"/>
        <family val="2"/>
      </rPr>
      <t xml:space="preserve">certification control </t>
    </r>
    <r>
      <rPr>
        <sz val="12"/>
        <rFont val="Arial"/>
        <family val="2"/>
      </rPr>
      <t xml:space="preserve">form may be used for any number of rig/sail groups. </t>
    </r>
  </si>
  <si>
    <t>NA / yes / no</t>
  </si>
  <si>
    <t>*** this is not a certificate ***</t>
  </si>
  <si>
    <r>
      <t xml:space="preserve">If the </t>
    </r>
    <r>
      <rPr>
        <b/>
        <sz val="12"/>
        <rFont val="Arial"/>
        <family val="2"/>
      </rPr>
      <t xml:space="preserve">official measurer </t>
    </r>
    <r>
      <rPr>
        <sz val="12"/>
        <rFont val="Arial"/>
        <family val="2"/>
      </rPr>
      <t xml:space="preserve">has any doubt concerning the application of, or compliance of any part of the </t>
    </r>
    <r>
      <rPr>
        <b/>
        <sz val="12"/>
        <rFont val="Arial"/>
        <family val="2"/>
      </rPr>
      <t>boat</t>
    </r>
    <r>
      <rPr>
        <sz val="12"/>
        <rFont val="Arial"/>
        <family val="2"/>
      </rPr>
      <t xml:space="preserve"> with, the </t>
    </r>
    <r>
      <rPr>
        <b/>
        <sz val="12"/>
        <rFont val="Arial"/>
        <family val="2"/>
      </rPr>
      <t>class rules</t>
    </r>
    <r>
      <rPr>
        <sz val="12"/>
        <rFont val="Arial"/>
        <family val="2"/>
      </rPr>
      <t xml:space="preserve"> he shall report it on the </t>
    </r>
    <r>
      <rPr>
        <b/>
        <sz val="12"/>
        <rFont val="Arial"/>
        <family val="2"/>
      </rPr>
      <t>certification control</t>
    </r>
    <r>
      <rPr>
        <sz val="12"/>
        <rFont val="Arial"/>
        <family val="2"/>
      </rPr>
      <t xml:space="preserve"> form(s) before sending them to the </t>
    </r>
    <r>
      <rPr>
        <b/>
        <sz val="12"/>
        <rFont val="Arial"/>
        <family val="2"/>
      </rPr>
      <t xml:space="preserve">certification authority </t>
    </r>
    <r>
      <rPr>
        <sz val="12"/>
        <rFont val="Arial"/>
        <family val="2"/>
      </rPr>
      <t xml:space="preserve">and not sign </t>
    </r>
    <r>
      <rPr>
        <b/>
        <sz val="12"/>
        <rFont val="Arial"/>
        <family val="2"/>
      </rPr>
      <t>certification control</t>
    </r>
    <r>
      <rPr>
        <sz val="12"/>
        <rFont val="Arial"/>
        <family val="2"/>
      </rPr>
      <t xml:space="preserve"> form(s) or </t>
    </r>
    <r>
      <rPr>
        <b/>
        <sz val="12"/>
        <rFont val="Arial"/>
        <family val="2"/>
      </rPr>
      <t>sails</t>
    </r>
    <r>
      <rPr>
        <sz val="12"/>
        <rFont val="Arial"/>
        <family val="2"/>
      </rPr>
      <t xml:space="preserve">.
</t>
    </r>
  </si>
  <si>
    <r>
      <rPr>
        <u/>
        <sz val="12"/>
        <rFont val="Arial"/>
        <family val="2"/>
        <charset val="238"/>
      </rPr>
      <t>Spar</t>
    </r>
    <r>
      <rPr>
        <sz val="12"/>
        <rFont val="Arial"/>
        <family val="2"/>
      </rPr>
      <t xml:space="preserve"> for each </t>
    </r>
    <r>
      <rPr>
        <b/>
        <sz val="12"/>
        <rFont val="Arial"/>
        <family val="2"/>
        <charset val="238"/>
      </rPr>
      <t>sail</t>
    </r>
    <r>
      <rPr>
        <sz val="12"/>
        <rFont val="Arial"/>
        <family val="2"/>
        <charset val="238"/>
      </rPr>
      <t xml:space="preserve">, not being a </t>
    </r>
    <r>
      <rPr>
        <b/>
        <sz val="12"/>
        <rFont val="Arial"/>
        <family val="2"/>
        <charset val="238"/>
      </rPr>
      <t>mast</t>
    </r>
    <r>
      <rPr>
        <sz val="12"/>
        <rFont val="Arial"/>
        <family val="2"/>
        <charset val="238"/>
      </rPr>
      <t xml:space="preserve"> </t>
    </r>
    <r>
      <rPr>
        <u/>
        <sz val="12"/>
        <rFont val="Arial"/>
        <family val="2"/>
        <charset val="238"/>
      </rPr>
      <t>spar</t>
    </r>
    <r>
      <rPr>
        <sz val="12"/>
        <rFont val="Arial"/>
        <family val="2"/>
        <charset val="238"/>
      </rPr>
      <t xml:space="preserve">, with </t>
    </r>
    <r>
      <rPr>
        <b/>
        <sz val="12"/>
        <rFont val="Arial"/>
        <family val="2"/>
      </rPr>
      <t>cross section</t>
    </r>
    <r>
      <rPr>
        <sz val="12"/>
        <rFont val="Arial"/>
        <family val="2"/>
      </rPr>
      <t xml:space="preserve"> exceeding 22 mm - is their area included in the </t>
    </r>
    <r>
      <rPr>
        <b/>
        <sz val="12"/>
        <rFont val="Arial"/>
        <family val="2"/>
        <charset val="238"/>
      </rPr>
      <t>certified</t>
    </r>
    <r>
      <rPr>
        <sz val="12"/>
        <rFont val="Arial"/>
        <family val="2"/>
      </rPr>
      <t xml:space="preserve"> </t>
    </r>
    <r>
      <rPr>
        <u/>
        <sz val="12"/>
        <rFont val="Arial"/>
        <family val="2"/>
        <charset val="238"/>
      </rPr>
      <t>rig</t>
    </r>
    <r>
      <rPr>
        <sz val="12"/>
        <rFont val="Arial"/>
        <family val="2"/>
      </rPr>
      <t xml:space="preserve"> area?
</t>
    </r>
  </si>
  <si>
    <r>
      <t xml:space="preserve">Second and subsequent larger area </t>
    </r>
    <r>
      <rPr>
        <u/>
        <sz val="12"/>
        <rFont val="Arial"/>
        <family val="2"/>
        <charset val="238"/>
      </rPr>
      <t>spars</t>
    </r>
    <r>
      <rPr>
        <sz val="12"/>
        <rFont val="Arial"/>
        <family val="2"/>
      </rPr>
      <t xml:space="preserve"> used to extend the </t>
    </r>
    <r>
      <rPr>
        <b/>
        <sz val="12"/>
        <rFont val="Arial"/>
        <family val="2"/>
      </rPr>
      <t>tack</t>
    </r>
    <r>
      <rPr>
        <sz val="12"/>
        <rFont val="Arial"/>
        <family val="2"/>
      </rPr>
      <t xml:space="preserve"> or </t>
    </r>
    <r>
      <rPr>
        <b/>
        <sz val="12"/>
        <rFont val="Arial"/>
        <family val="2"/>
      </rPr>
      <t>clew</t>
    </r>
    <r>
      <rPr>
        <sz val="12"/>
        <rFont val="Arial"/>
        <family val="2"/>
      </rPr>
      <t xml:space="preserve"> of </t>
    </r>
    <r>
      <rPr>
        <b/>
        <sz val="12"/>
        <rFont val="Arial"/>
        <family val="2"/>
      </rPr>
      <t>sails</t>
    </r>
    <r>
      <rPr>
        <sz val="12"/>
        <rFont val="Arial"/>
        <family val="2"/>
      </rPr>
      <t xml:space="preserve"> - is their </t>
    </r>
    <r>
      <rPr>
        <u/>
        <sz val="12"/>
        <rFont val="Arial"/>
        <family val="2"/>
      </rPr>
      <t>spar</t>
    </r>
    <r>
      <rPr>
        <sz val="12"/>
        <rFont val="Arial"/>
        <family val="2"/>
      </rPr>
      <t xml:space="preserve"> area included in the </t>
    </r>
    <r>
      <rPr>
        <b/>
        <sz val="12"/>
        <rFont val="Arial"/>
        <family val="2"/>
        <charset val="238"/>
      </rPr>
      <t>certified</t>
    </r>
    <r>
      <rPr>
        <sz val="12"/>
        <rFont val="Arial"/>
        <family val="2"/>
      </rPr>
      <t xml:space="preserve"> </t>
    </r>
    <r>
      <rPr>
        <u/>
        <sz val="12"/>
        <rFont val="Arial"/>
        <family val="2"/>
        <charset val="238"/>
      </rPr>
      <t>rig</t>
    </r>
    <r>
      <rPr>
        <sz val="12"/>
        <rFont val="Arial"/>
        <family val="2"/>
      </rPr>
      <t xml:space="preserve"> area?
</t>
    </r>
  </si>
  <si>
    <r>
      <t xml:space="preserve">Each </t>
    </r>
    <r>
      <rPr>
        <b/>
        <sz val="12"/>
        <rFont val="Arial"/>
        <family val="2"/>
      </rPr>
      <t xml:space="preserve">sail </t>
    </r>
    <r>
      <rPr>
        <sz val="12"/>
        <rFont val="Arial"/>
        <family val="2"/>
      </rPr>
      <t xml:space="preserve">of the </t>
    </r>
    <r>
      <rPr>
        <b/>
        <sz val="12"/>
        <rFont val="Arial"/>
        <family val="2"/>
      </rPr>
      <t>certified</t>
    </r>
    <r>
      <rPr>
        <sz val="12"/>
        <rFont val="Arial"/>
        <family val="2"/>
      </rPr>
      <t xml:space="preserve"> </t>
    </r>
    <r>
      <rPr>
        <u/>
        <sz val="12"/>
        <rFont val="Arial"/>
        <family val="2"/>
        <charset val="238"/>
      </rPr>
      <t>rig</t>
    </r>
    <r>
      <rPr>
        <sz val="12"/>
        <rFont val="Arial"/>
        <family val="2"/>
      </rPr>
      <t xml:space="preserve">, as defined in A.1.4, has its area marked in the </t>
    </r>
    <r>
      <rPr>
        <b/>
        <sz val="12"/>
        <rFont val="Arial"/>
        <family val="2"/>
      </rPr>
      <t>tack</t>
    </r>
    <r>
      <rPr>
        <sz val="12"/>
        <rFont val="Arial"/>
        <family val="2"/>
      </rPr>
      <t xml:space="preserve">?
</t>
    </r>
  </si>
  <si>
    <r>
      <t xml:space="preserve">The largest </t>
    </r>
    <r>
      <rPr>
        <b/>
        <sz val="12"/>
        <rFont val="Arial"/>
        <family val="2"/>
      </rPr>
      <t>luff length</t>
    </r>
    <r>
      <rPr>
        <sz val="12"/>
        <rFont val="Arial"/>
        <family val="2"/>
      </rPr>
      <t xml:space="preserve"> of the </t>
    </r>
    <r>
      <rPr>
        <b/>
        <sz val="12"/>
        <rFont val="Arial"/>
        <family val="2"/>
      </rPr>
      <t>sails</t>
    </r>
    <r>
      <rPr>
        <sz val="12"/>
        <rFont val="Arial"/>
        <family val="2"/>
      </rPr>
      <t xml:space="preserve"> of the </t>
    </r>
    <r>
      <rPr>
        <b/>
        <sz val="12"/>
        <rFont val="Arial"/>
        <family val="2"/>
      </rPr>
      <t>certified</t>
    </r>
    <r>
      <rPr>
        <sz val="12"/>
        <rFont val="Arial"/>
        <family val="2"/>
      </rPr>
      <t xml:space="preserve"> </t>
    </r>
    <r>
      <rPr>
        <u/>
        <sz val="12"/>
        <rFont val="Arial"/>
        <family val="2"/>
        <charset val="238"/>
      </rPr>
      <t>rig</t>
    </r>
    <r>
      <rPr>
        <sz val="12"/>
        <rFont val="Arial"/>
        <family val="2"/>
      </rPr>
      <t xml:space="preserve">, as defined in A.1.4, does not exceed 2200 mm and is not less than 1990 mm?
</t>
    </r>
  </si>
  <si>
    <t>2  J.1 (b)</t>
  </si>
  <si>
    <t>Release Version 5</t>
  </si>
  <si>
    <t>Effective: 1st November 2018</t>
  </si>
  <si>
    <t>Spar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</si>
</sst>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0.000"/>
    <numFmt numFmtId="166" formatCode="0.0000"/>
    <numFmt numFmtId="167" formatCode="0;[Red]0"/>
    <numFmt numFmtId="168" formatCode="0.0"/>
    <numFmt numFmtId="169" formatCode="[$-F800]dddd\,\ mmmm\ dd\,\ yyyy"/>
    <numFmt numFmtId="170" formatCode="yyyy\-mm\-dd;@"/>
  </numFmts>
  <fonts count="73" x14ac:knownFonts="1">
    <font>
      <sz val="11"/>
      <name val="Arial"/>
    </font>
    <font>
      <sz val="11"/>
      <name val="Arial"/>
      <family val="2"/>
    </font>
    <font>
      <sz val="11"/>
      <name val="Arial"/>
      <family val="2"/>
    </font>
    <font>
      <i/>
      <sz val="11"/>
      <name val="Arial"/>
      <family val="2"/>
    </font>
    <font>
      <i/>
      <sz val="10"/>
      <name val="Arial"/>
      <family val="2"/>
    </font>
    <font>
      <b/>
      <sz val="11"/>
      <name val="Arial"/>
      <family val="2"/>
    </font>
    <font>
      <sz val="10"/>
      <name val="Arial"/>
      <family val="2"/>
    </font>
    <font>
      <sz val="11"/>
      <name val="Arial"/>
      <family val="2"/>
    </font>
    <font>
      <b/>
      <sz val="10"/>
      <name val="Arial"/>
      <family val="2"/>
    </font>
    <font>
      <b/>
      <i/>
      <sz val="11"/>
      <name val="Arial"/>
      <family val="2"/>
    </font>
    <font>
      <sz val="9"/>
      <name val="Arial"/>
      <family val="2"/>
    </font>
    <font>
      <b/>
      <sz val="12"/>
      <name val="Arial"/>
      <family val="2"/>
    </font>
    <font>
      <sz val="8"/>
      <name val="Arial"/>
      <family val="2"/>
    </font>
    <font>
      <sz val="11"/>
      <color indexed="12"/>
      <name val="Arial"/>
      <family val="2"/>
    </font>
    <font>
      <sz val="24"/>
      <color indexed="18"/>
      <name val="Arial"/>
      <family val="2"/>
    </font>
    <font>
      <sz val="12"/>
      <name val="Arial"/>
      <family val="2"/>
    </font>
    <font>
      <vertAlign val="subscript"/>
      <sz val="11"/>
      <name val="Arial"/>
      <family val="2"/>
    </font>
    <font>
      <b/>
      <sz val="8"/>
      <name val="Arial"/>
      <family val="2"/>
    </font>
    <font>
      <b/>
      <i/>
      <sz val="10"/>
      <name val="Arial"/>
      <family val="2"/>
    </font>
    <font>
      <b/>
      <sz val="18"/>
      <name val="Arial"/>
      <family val="2"/>
    </font>
    <font>
      <b/>
      <i/>
      <sz val="18"/>
      <name val="Arial"/>
      <family val="2"/>
    </font>
    <font>
      <sz val="8"/>
      <name val="Arial"/>
      <family val="2"/>
    </font>
    <font>
      <b/>
      <i/>
      <sz val="11"/>
      <color indexed="10"/>
      <name val="Arial"/>
      <family val="2"/>
    </font>
    <font>
      <b/>
      <sz val="11"/>
      <color indexed="10"/>
      <name val="Arial"/>
      <family val="2"/>
    </font>
    <font>
      <sz val="18"/>
      <name val="Arial"/>
      <family val="2"/>
    </font>
    <font>
      <sz val="8"/>
      <name val="Arial"/>
      <family val="2"/>
    </font>
    <font>
      <b/>
      <sz val="18"/>
      <color indexed="12"/>
      <name val="Arial"/>
      <family val="2"/>
    </font>
    <font>
      <sz val="12"/>
      <name val="Arial"/>
      <family val="2"/>
    </font>
    <font>
      <b/>
      <sz val="12"/>
      <color indexed="10"/>
      <name val="Arial"/>
      <family val="2"/>
    </font>
    <font>
      <sz val="11"/>
      <name val="Arial"/>
      <family val="2"/>
    </font>
    <font>
      <b/>
      <i/>
      <sz val="12"/>
      <color indexed="10"/>
      <name val="Arial"/>
      <family val="2"/>
    </font>
    <font>
      <i/>
      <sz val="11"/>
      <color indexed="12"/>
      <name val="Arial"/>
      <family val="2"/>
    </font>
    <font>
      <b/>
      <sz val="20"/>
      <color indexed="56"/>
      <name val="Arial"/>
      <family val="2"/>
    </font>
    <font>
      <sz val="12"/>
      <color indexed="56"/>
      <name val="Arial"/>
      <family val="2"/>
    </font>
    <font>
      <b/>
      <sz val="18"/>
      <color indexed="56"/>
      <name val="Arial"/>
      <family val="2"/>
    </font>
    <font>
      <b/>
      <sz val="14"/>
      <color indexed="56"/>
      <name val="Arial"/>
      <family val="2"/>
    </font>
    <font>
      <i/>
      <sz val="11"/>
      <color indexed="56"/>
      <name val="Arial"/>
      <family val="2"/>
    </font>
    <font>
      <sz val="11"/>
      <color indexed="56"/>
      <name val="Arial"/>
      <family val="2"/>
    </font>
    <font>
      <sz val="12"/>
      <color indexed="58"/>
      <name val="Arial"/>
      <family val="2"/>
    </font>
    <font>
      <sz val="11"/>
      <color indexed="8"/>
      <name val="Arial"/>
      <family val="2"/>
    </font>
    <font>
      <sz val="12"/>
      <color indexed="8"/>
      <name val="Arial"/>
      <family val="2"/>
    </font>
    <font>
      <sz val="11"/>
      <name val="Arial"/>
      <family val="2"/>
    </font>
    <font>
      <b/>
      <sz val="14"/>
      <name val="Arial"/>
      <family val="2"/>
    </font>
    <font>
      <i/>
      <sz val="9"/>
      <name val="Arial"/>
      <family val="2"/>
    </font>
    <font>
      <b/>
      <sz val="16"/>
      <name val="Arial"/>
      <family val="2"/>
    </font>
    <font>
      <b/>
      <sz val="14"/>
      <color indexed="12"/>
      <name val="Arial"/>
      <family val="2"/>
    </font>
    <font>
      <b/>
      <sz val="12"/>
      <color indexed="12"/>
      <name val="Arial"/>
      <family val="2"/>
    </font>
    <font>
      <b/>
      <i/>
      <sz val="12"/>
      <name val="Arial"/>
      <family val="2"/>
    </font>
    <font>
      <b/>
      <sz val="24"/>
      <name val="Arial"/>
      <family val="2"/>
    </font>
    <font>
      <sz val="26"/>
      <name val="Arial"/>
      <family val="2"/>
    </font>
    <font>
      <b/>
      <sz val="20"/>
      <name val="Arial"/>
      <family val="2"/>
    </font>
    <font>
      <i/>
      <sz val="12"/>
      <name val="Arial"/>
      <family val="2"/>
    </font>
    <font>
      <sz val="11"/>
      <name val="Tahoma"/>
      <family val="2"/>
    </font>
    <font>
      <sz val="12"/>
      <name val="Tahoma"/>
      <family val="2"/>
    </font>
    <font>
      <sz val="7"/>
      <name val="Arial"/>
      <family val="2"/>
    </font>
    <font>
      <sz val="14"/>
      <name val="Arial"/>
      <family val="2"/>
    </font>
    <font>
      <b/>
      <sz val="11"/>
      <color indexed="12"/>
      <name val="Arial"/>
      <family val="2"/>
    </font>
    <font>
      <b/>
      <sz val="9"/>
      <name val="Arial"/>
      <family val="2"/>
    </font>
    <font>
      <vertAlign val="subscript"/>
      <sz val="10"/>
      <name val="Arial"/>
      <family val="2"/>
    </font>
    <font>
      <b/>
      <i/>
      <sz val="14"/>
      <name val="Arial"/>
      <family val="2"/>
    </font>
    <font>
      <b/>
      <i/>
      <sz val="9"/>
      <name val="Arial"/>
      <family val="2"/>
    </font>
    <font>
      <sz val="11"/>
      <name val="Arial"/>
      <family val="2"/>
    </font>
    <font>
      <b/>
      <sz val="28"/>
      <color indexed="12"/>
      <name val="Arial"/>
      <family val="2"/>
    </font>
    <font>
      <b/>
      <sz val="16"/>
      <color indexed="56"/>
      <name val="Arial"/>
      <family val="2"/>
    </font>
    <font>
      <b/>
      <sz val="16"/>
      <color indexed="12"/>
      <name val="Arial"/>
      <family val="2"/>
    </font>
    <font>
      <u/>
      <sz val="12"/>
      <name val="Arial"/>
      <family val="2"/>
    </font>
    <font>
      <b/>
      <i/>
      <sz val="16"/>
      <name val="Arial"/>
      <family val="2"/>
    </font>
    <font>
      <b/>
      <i/>
      <sz val="11"/>
      <color rgb="FFFF0000"/>
      <name val="Arial"/>
      <family val="2"/>
    </font>
    <font>
      <b/>
      <sz val="11"/>
      <color rgb="FFFF0000"/>
      <name val="Arial"/>
      <family val="2"/>
    </font>
    <font>
      <sz val="11"/>
      <name val="Arial"/>
      <family val="2"/>
      <charset val="238"/>
    </font>
    <font>
      <sz val="12"/>
      <name val="Arial"/>
      <family val="2"/>
      <charset val="238"/>
    </font>
    <font>
      <u/>
      <sz val="12"/>
      <name val="Arial"/>
      <family val="2"/>
      <charset val="238"/>
    </font>
    <font>
      <b/>
      <sz val="12"/>
      <name val="Arial"/>
      <family val="2"/>
      <charset val="238"/>
    </font>
  </fonts>
  <fills count="9">
    <fill>
      <patternFill patternType="none"/>
    </fill>
    <fill>
      <patternFill patternType="gray125"/>
    </fill>
    <fill>
      <patternFill patternType="solid">
        <fgColor indexed="43"/>
        <bgColor indexed="64"/>
      </patternFill>
    </fill>
    <fill>
      <patternFill patternType="solid">
        <fgColor indexed="15"/>
        <bgColor indexed="64"/>
      </patternFill>
    </fill>
    <fill>
      <patternFill patternType="solid">
        <fgColor indexed="22"/>
        <bgColor indexed="64"/>
      </patternFill>
    </fill>
    <fill>
      <patternFill patternType="solid">
        <fgColor indexed="9"/>
        <bgColor indexed="64"/>
      </patternFill>
    </fill>
    <fill>
      <patternFill patternType="solid">
        <fgColor indexed="42"/>
        <bgColor indexed="64"/>
      </patternFill>
    </fill>
    <fill>
      <patternFill patternType="solid">
        <fgColor indexed="47"/>
        <bgColor indexed="64"/>
      </patternFill>
    </fill>
    <fill>
      <patternFill patternType="solid">
        <fgColor theme="0" tint="-0.34998626667073579"/>
        <bgColor indexed="64"/>
      </patternFill>
    </fill>
  </fills>
  <borders count="41">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top style="dashed">
        <color indexed="64"/>
      </top>
      <bottom style="dashed">
        <color indexed="64"/>
      </bottom>
      <diagonal/>
    </border>
    <border>
      <left style="thin">
        <color indexed="64"/>
      </left>
      <right/>
      <top style="medium">
        <color indexed="64"/>
      </top>
      <bottom style="medium">
        <color indexed="64"/>
      </bottom>
      <diagonal/>
    </border>
    <border>
      <left/>
      <right/>
      <top/>
      <bottom style="dotted">
        <color indexed="64"/>
      </bottom>
      <diagonal/>
    </border>
    <border>
      <left/>
      <right/>
      <top style="thick">
        <color indexed="64"/>
      </top>
      <bottom/>
      <diagonal/>
    </border>
    <border>
      <left/>
      <right/>
      <top/>
      <bottom style="thick">
        <color indexed="64"/>
      </bottom>
      <diagonal/>
    </border>
    <border>
      <left/>
      <right/>
      <top style="dotted">
        <color indexed="64"/>
      </top>
      <bottom style="thick">
        <color indexed="64"/>
      </bottom>
      <diagonal/>
    </border>
    <border>
      <left/>
      <right/>
      <top style="dashed">
        <color indexed="64"/>
      </top>
      <bottom style="dotted">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746">
    <xf numFmtId="0" fontId="0" fillId="0" borderId="0" xfId="0"/>
    <xf numFmtId="0" fontId="0" fillId="0" borderId="0" xfId="0" applyBorder="1"/>
    <xf numFmtId="0" fontId="5" fillId="0" borderId="0" xfId="0" applyFont="1" applyFill="1" applyBorder="1"/>
    <xf numFmtId="0" fontId="15" fillId="0" borderId="0" xfId="0" applyFont="1"/>
    <xf numFmtId="0" fontId="1" fillId="0" borderId="0" xfId="0" applyFont="1"/>
    <xf numFmtId="0" fontId="5" fillId="0" borderId="1" xfId="0" applyFont="1" applyBorder="1"/>
    <xf numFmtId="0" fontId="1" fillId="0" borderId="0" xfId="0" applyFont="1" applyAlignment="1">
      <alignment vertical="center"/>
    </xf>
    <xf numFmtId="0" fontId="5" fillId="0" borderId="1" xfId="0" applyFont="1" applyBorder="1" applyAlignment="1">
      <alignment horizontal="center"/>
    </xf>
    <xf numFmtId="1" fontId="9" fillId="0" borderId="1" xfId="0" applyNumberFormat="1" applyFont="1" applyBorder="1" applyAlignment="1">
      <alignment horizontal="center"/>
    </xf>
    <xf numFmtId="0" fontId="9" fillId="0" borderId="0" xfId="0" applyFont="1" applyBorder="1"/>
    <xf numFmtId="1" fontId="2" fillId="2" borderId="2" xfId="0" applyNumberFormat="1" applyFont="1" applyFill="1" applyBorder="1" applyAlignment="1" applyProtection="1">
      <alignment horizontal="right"/>
    </xf>
    <xf numFmtId="0" fontId="26" fillId="3" borderId="0" xfId="0" applyFont="1" applyFill="1"/>
    <xf numFmtId="0" fontId="27" fillId="0" borderId="0" xfId="0" applyFont="1"/>
    <xf numFmtId="0" fontId="3" fillId="0" borderId="0" xfId="0" applyFont="1"/>
    <xf numFmtId="0" fontId="5" fillId="0" borderId="3" xfId="0" applyFont="1" applyFill="1" applyBorder="1"/>
    <xf numFmtId="0" fontId="0" fillId="0" borderId="4" xfId="0" applyBorder="1"/>
    <xf numFmtId="0" fontId="5" fillId="0" borderId="5" xfId="0" applyFont="1" applyFill="1" applyBorder="1"/>
    <xf numFmtId="0" fontId="0" fillId="0" borderId="6" xfId="0" applyBorder="1"/>
    <xf numFmtId="0" fontId="9" fillId="0" borderId="7" xfId="0" applyFont="1" applyBorder="1"/>
    <xf numFmtId="0" fontId="5" fillId="0" borderId="8" xfId="0" applyFont="1" applyFill="1" applyBorder="1"/>
    <xf numFmtId="0" fontId="0" fillId="0" borderId="9" xfId="0" applyBorder="1"/>
    <xf numFmtId="0" fontId="9" fillId="0" borderId="1" xfId="0" applyFont="1" applyBorder="1"/>
    <xf numFmtId="1" fontId="9" fillId="0" borderId="1" xfId="0" applyNumberFormat="1" applyFont="1" applyBorder="1"/>
    <xf numFmtId="0" fontId="5" fillId="0" borderId="10" xfId="0" applyFont="1" applyFill="1" applyBorder="1"/>
    <xf numFmtId="0" fontId="0" fillId="0" borderId="11" xfId="0" applyBorder="1"/>
    <xf numFmtId="1" fontId="9" fillId="0" borderId="12" xfId="0" applyNumberFormat="1" applyFont="1" applyBorder="1"/>
    <xf numFmtId="1" fontId="9" fillId="0" borderId="13" xfId="0" applyNumberFormat="1" applyFont="1" applyBorder="1"/>
    <xf numFmtId="1" fontId="9" fillId="0" borderId="1" xfId="0" applyNumberFormat="1" applyFont="1" applyFill="1" applyBorder="1" applyAlignment="1" applyProtection="1">
      <alignment vertical="center"/>
    </xf>
    <xf numFmtId="0" fontId="1" fillId="0" borderId="0" xfId="0" applyFont="1" applyFill="1" applyProtection="1"/>
    <xf numFmtId="0" fontId="3" fillId="0" borderId="0" xfId="0" applyFont="1" applyProtection="1"/>
    <xf numFmtId="0" fontId="1" fillId="0" borderId="0" xfId="0" applyFont="1" applyFill="1" applyBorder="1" applyProtection="1"/>
    <xf numFmtId="0" fontId="13" fillId="0" borderId="0" xfId="0" applyFont="1" applyFill="1" applyBorder="1" applyProtection="1"/>
    <xf numFmtId="0" fontId="7" fillId="0" borderId="0" xfId="0" applyFont="1" applyFill="1" applyBorder="1" applyProtection="1"/>
    <xf numFmtId="0" fontId="7" fillId="0" borderId="0" xfId="0" applyFont="1" applyFill="1" applyProtection="1"/>
    <xf numFmtId="0" fontId="4" fillId="0" borderId="0" xfId="0" applyFont="1" applyFill="1" applyBorder="1" applyProtection="1"/>
    <xf numFmtId="0" fontId="15" fillId="0" borderId="0" xfId="0" applyFont="1" applyFill="1" applyProtection="1"/>
    <xf numFmtId="0" fontId="1" fillId="0" borderId="14" xfId="0" applyFont="1" applyFill="1" applyBorder="1" applyProtection="1"/>
    <xf numFmtId="0" fontId="15" fillId="0" borderId="0" xfId="0" applyFont="1" applyBorder="1" applyProtection="1"/>
    <xf numFmtId="0" fontId="0" fillId="0" borderId="0" xfId="0" applyFill="1" applyProtection="1"/>
    <xf numFmtId="0" fontId="0" fillId="0" borderId="0" xfId="0" applyProtection="1"/>
    <xf numFmtId="0" fontId="3" fillId="0" borderId="0" xfId="0" applyFont="1" applyFill="1" applyProtection="1"/>
    <xf numFmtId="0" fontId="0" fillId="0" borderId="0" xfId="0" applyFill="1" applyBorder="1" applyProtection="1"/>
    <xf numFmtId="1" fontId="5" fillId="0" borderId="0" xfId="0" applyNumberFormat="1" applyFont="1" applyFill="1" applyBorder="1" applyProtection="1"/>
    <xf numFmtId="1" fontId="2" fillId="0" borderId="0" xfId="0" applyNumberFormat="1" applyFont="1" applyFill="1" applyBorder="1" applyAlignment="1" applyProtection="1">
      <alignment vertical="center"/>
    </xf>
    <xf numFmtId="0" fontId="2" fillId="0" borderId="1" xfId="0" applyFont="1" applyFill="1" applyBorder="1" applyAlignment="1" applyProtection="1">
      <alignment vertical="center"/>
    </xf>
    <xf numFmtId="1" fontId="5" fillId="0" borderId="15" xfId="0" applyNumberFormat="1" applyFont="1" applyFill="1" applyBorder="1" applyAlignment="1" applyProtection="1">
      <alignment vertical="center"/>
    </xf>
    <xf numFmtId="1" fontId="3" fillId="0" borderId="1" xfId="0" applyNumberFormat="1" applyFont="1" applyFill="1" applyBorder="1" applyAlignment="1" applyProtection="1">
      <alignment vertical="center"/>
    </xf>
    <xf numFmtId="1" fontId="2" fillId="0" borderId="15" xfId="0" applyNumberFormat="1" applyFont="1" applyFill="1" applyBorder="1" applyAlignment="1" applyProtection="1">
      <alignment vertical="center"/>
    </xf>
    <xf numFmtId="0" fontId="5" fillId="0" borderId="1" xfId="0" applyFont="1" applyFill="1" applyBorder="1" applyAlignment="1" applyProtection="1">
      <alignment vertical="center"/>
    </xf>
    <xf numFmtId="0" fontId="0" fillId="0" borderId="0" xfId="0" applyFill="1" applyAlignment="1" applyProtection="1">
      <alignment vertical="center"/>
    </xf>
    <xf numFmtId="0" fontId="3" fillId="0" borderId="1" xfId="0" applyFont="1" applyFill="1" applyBorder="1" applyAlignment="1" applyProtection="1">
      <alignment vertical="center"/>
    </xf>
    <xf numFmtId="0" fontId="5" fillId="0" borderId="0" xfId="0" applyFont="1" applyFill="1" applyProtection="1"/>
    <xf numFmtId="0" fontId="8" fillId="0" borderId="0" xfId="0" applyFont="1" applyFill="1" applyAlignment="1" applyProtection="1">
      <alignment horizontal="left"/>
    </xf>
    <xf numFmtId="0" fontId="0" fillId="0" borderId="0" xfId="0" applyBorder="1" applyProtection="1"/>
    <xf numFmtId="0" fontId="6" fillId="0" borderId="0" xfId="0" applyFont="1" applyFill="1" applyProtection="1"/>
    <xf numFmtId="0" fontId="6" fillId="0" borderId="0" xfId="0" applyFont="1" applyProtection="1"/>
    <xf numFmtId="0" fontId="6" fillId="0" borderId="0" xfId="0" applyFont="1" applyBorder="1" applyProtection="1"/>
    <xf numFmtId="0" fontId="7" fillId="0" borderId="0" xfId="0" applyFont="1" applyFill="1" applyAlignment="1" applyProtection="1">
      <alignment vertical="center"/>
    </xf>
    <xf numFmtId="0" fontId="19" fillId="0" borderId="8" xfId="0" applyFont="1" applyFill="1" applyBorder="1" applyAlignment="1" applyProtection="1">
      <alignment horizontal="left" vertical="center"/>
    </xf>
    <xf numFmtId="0" fontId="2" fillId="0" borderId="0" xfId="0" applyFont="1" applyFill="1" applyBorder="1" applyProtection="1"/>
    <xf numFmtId="0" fontId="22" fillId="0" borderId="0" xfId="0" applyFont="1" applyFill="1" applyAlignment="1" applyProtection="1">
      <alignment horizontal="right"/>
    </xf>
    <xf numFmtId="0" fontId="7" fillId="0" borderId="1" xfId="0" applyFont="1" applyFill="1" applyBorder="1" applyAlignment="1" applyProtection="1">
      <alignment vertical="center"/>
    </xf>
    <xf numFmtId="0" fontId="2" fillId="0" borderId="0" xfId="0" applyFont="1" applyFill="1" applyProtection="1"/>
    <xf numFmtId="0" fontId="1" fillId="2" borderId="16" xfId="0" applyFont="1" applyFill="1" applyBorder="1" applyProtection="1"/>
    <xf numFmtId="0" fontId="1" fillId="2" borderId="17" xfId="0" applyFont="1" applyFill="1" applyBorder="1" applyProtection="1"/>
    <xf numFmtId="0" fontId="1" fillId="2" borderId="18" xfId="0" applyFont="1" applyFill="1" applyBorder="1" applyProtection="1"/>
    <xf numFmtId="0" fontId="7" fillId="4" borderId="0" xfId="0" applyFont="1" applyFill="1" applyBorder="1" applyProtection="1"/>
    <xf numFmtId="1" fontId="3" fillId="0" borderId="0" xfId="0" applyNumberFormat="1" applyFont="1" applyFill="1" applyBorder="1" applyProtection="1"/>
    <xf numFmtId="0" fontId="2" fillId="0" borderId="0" xfId="0" applyFont="1" applyFill="1" applyAlignment="1" applyProtection="1">
      <alignment horizontal="center"/>
    </xf>
    <xf numFmtId="0" fontId="12" fillId="0" borderId="0" xfId="0" applyFont="1" applyFill="1" applyProtection="1"/>
    <xf numFmtId="0" fontId="7" fillId="0" borderId="16" xfId="0" applyFont="1" applyFill="1" applyBorder="1" applyProtection="1"/>
    <xf numFmtId="1" fontId="9" fillId="0" borderId="18" xfId="0" applyNumberFormat="1" applyFont="1" applyFill="1" applyBorder="1" applyProtection="1"/>
    <xf numFmtId="1" fontId="3" fillId="0" borderId="16" xfId="0" applyNumberFormat="1" applyFont="1" applyFill="1" applyBorder="1" applyProtection="1"/>
    <xf numFmtId="1" fontId="3" fillId="0" borderId="17" xfId="0" applyNumberFormat="1" applyFont="1" applyFill="1" applyBorder="1" applyProtection="1"/>
    <xf numFmtId="0" fontId="3" fillId="0" borderId="18" xfId="0" applyFont="1" applyFill="1" applyBorder="1" applyProtection="1"/>
    <xf numFmtId="0" fontId="7" fillId="0" borderId="19" xfId="0" applyFont="1" applyFill="1" applyBorder="1" applyProtection="1"/>
    <xf numFmtId="1" fontId="9" fillId="0" borderId="20" xfId="0" applyNumberFormat="1" applyFont="1" applyFill="1" applyBorder="1" applyProtection="1"/>
    <xf numFmtId="1" fontId="3" fillId="0" borderId="19" xfId="0" applyNumberFormat="1" applyFont="1" applyFill="1" applyBorder="1" applyProtection="1"/>
    <xf numFmtId="0" fontId="3" fillId="0" borderId="20" xfId="0" applyFont="1" applyFill="1" applyBorder="1" applyProtection="1"/>
    <xf numFmtId="0" fontId="9" fillId="0" borderId="0" xfId="0" applyFont="1" applyFill="1" applyBorder="1" applyProtection="1"/>
    <xf numFmtId="0" fontId="2" fillId="0" borderId="0" xfId="0" applyFont="1" applyFill="1" applyBorder="1" applyAlignment="1" applyProtection="1">
      <alignment vertical="center"/>
    </xf>
    <xf numFmtId="167" fontId="1" fillId="2" borderId="2" xfId="0" applyNumberFormat="1" applyFont="1" applyFill="1" applyBorder="1" applyAlignment="1" applyProtection="1">
      <alignment horizontal="right"/>
    </xf>
    <xf numFmtId="0" fontId="5" fillId="2" borderId="2" xfId="0" applyFont="1" applyFill="1" applyBorder="1" applyAlignment="1" applyProtection="1">
      <alignment horizontal="right"/>
    </xf>
    <xf numFmtId="0" fontId="3" fillId="0" borderId="0" xfId="0" applyFont="1" applyFill="1" applyBorder="1" applyProtection="1"/>
    <xf numFmtId="0" fontId="7" fillId="0" borderId="21" xfId="0" applyFont="1" applyFill="1" applyBorder="1" applyAlignment="1" applyProtection="1">
      <alignment vertical="center"/>
    </xf>
    <xf numFmtId="1" fontId="2" fillId="0" borderId="21" xfId="0" applyNumberFormat="1" applyFont="1" applyFill="1" applyBorder="1" applyAlignment="1" applyProtection="1">
      <alignment vertical="center"/>
    </xf>
    <xf numFmtId="0" fontId="10" fillId="0" borderId="0" xfId="0" applyFont="1" applyFill="1" applyBorder="1" applyAlignment="1" applyProtection="1">
      <alignment horizontal="right"/>
    </xf>
    <xf numFmtId="0" fontId="2" fillId="0" borderId="0" xfId="0" applyFont="1" applyFill="1" applyBorder="1" applyAlignment="1" applyProtection="1">
      <alignment horizontal="center"/>
    </xf>
    <xf numFmtId="167" fontId="7" fillId="2" borderId="2" xfId="0" applyNumberFormat="1" applyFont="1" applyFill="1" applyBorder="1" applyAlignment="1" applyProtection="1">
      <alignment horizontal="right"/>
    </xf>
    <xf numFmtId="0" fontId="7" fillId="0" borderId="0" xfId="0" applyFont="1" applyFill="1" applyBorder="1" applyAlignment="1" applyProtection="1">
      <alignment horizontal="center"/>
    </xf>
    <xf numFmtId="0" fontId="7" fillId="0" borderId="20" xfId="0" applyFont="1" applyFill="1" applyBorder="1" applyProtection="1"/>
    <xf numFmtId="0" fontId="7" fillId="0" borderId="15" xfId="0" applyFont="1" applyFill="1" applyBorder="1" applyAlignment="1" applyProtection="1">
      <alignment vertical="center"/>
    </xf>
    <xf numFmtId="1" fontId="7" fillId="2" borderId="2" xfId="0" applyNumberFormat="1" applyFont="1" applyFill="1" applyBorder="1" applyAlignment="1" applyProtection="1">
      <alignment horizontal="right"/>
    </xf>
    <xf numFmtId="0" fontId="9" fillId="0" borderId="20" xfId="0" applyFont="1" applyFill="1" applyBorder="1" applyProtection="1"/>
    <xf numFmtId="0" fontId="3" fillId="0" borderId="19" xfId="0" applyFont="1" applyFill="1" applyBorder="1" applyProtection="1"/>
    <xf numFmtId="1" fontId="7" fillId="0" borderId="0" xfId="0" applyNumberFormat="1" applyFont="1" applyFill="1" applyBorder="1" applyAlignment="1" applyProtection="1">
      <alignment horizontal="right"/>
    </xf>
    <xf numFmtId="1" fontId="2" fillId="0" borderId="0" xfId="0" applyNumberFormat="1" applyFont="1" applyFill="1" applyBorder="1" applyAlignment="1" applyProtection="1">
      <alignment horizontal="right"/>
    </xf>
    <xf numFmtId="0" fontId="5" fillId="0" borderId="0" xfId="0" applyFont="1" applyFill="1" applyBorder="1" applyAlignment="1" applyProtection="1">
      <alignment horizontal="right"/>
    </xf>
    <xf numFmtId="0" fontId="3" fillId="0" borderId="22" xfId="0" applyFont="1" applyFill="1" applyBorder="1" applyProtection="1"/>
    <xf numFmtId="0" fontId="5" fillId="0" borderId="0" xfId="0" applyFont="1" applyFill="1" applyBorder="1" applyProtection="1"/>
    <xf numFmtId="0" fontId="2" fillId="0" borderId="15" xfId="0" applyFont="1" applyFill="1" applyBorder="1" applyProtection="1"/>
    <xf numFmtId="0" fontId="2" fillId="5" borderId="1" xfId="0" applyFont="1" applyFill="1" applyBorder="1" applyAlignment="1" applyProtection="1">
      <alignment vertical="center"/>
    </xf>
    <xf numFmtId="1" fontId="9" fillId="5" borderId="1" xfId="0" applyNumberFormat="1" applyFont="1" applyFill="1" applyBorder="1" applyAlignment="1" applyProtection="1">
      <alignment vertical="center"/>
    </xf>
    <xf numFmtId="1" fontId="3" fillId="0" borderId="23" xfId="0" applyNumberFormat="1" applyFont="1" applyFill="1" applyBorder="1" applyProtection="1"/>
    <xf numFmtId="1" fontId="3" fillId="0" borderId="24" xfId="0" applyNumberFormat="1" applyFont="1" applyFill="1" applyBorder="1" applyProtection="1"/>
    <xf numFmtId="0" fontId="1" fillId="0" borderId="1" xfId="0" applyFont="1" applyFill="1" applyBorder="1" applyProtection="1"/>
    <xf numFmtId="0" fontId="1" fillId="5" borderId="1" xfId="0" applyFont="1" applyFill="1" applyBorder="1" applyAlignment="1" applyProtection="1">
      <alignment vertical="center"/>
    </xf>
    <xf numFmtId="0" fontId="7" fillId="0" borderId="0" xfId="0" applyFont="1" applyBorder="1" applyProtection="1"/>
    <xf numFmtId="0" fontId="6" fillId="0" borderId="0" xfId="0" applyFont="1" applyFill="1" applyBorder="1" applyProtection="1"/>
    <xf numFmtId="0" fontId="11" fillId="0" borderId="0" xfId="0" applyFont="1" applyAlignment="1" applyProtection="1">
      <alignment vertical="center"/>
    </xf>
    <xf numFmtId="0" fontId="2" fillId="5" borderId="1" xfId="0" applyFont="1" applyFill="1" applyBorder="1" applyAlignment="1" applyProtection="1">
      <alignment horizontal="center" vertical="center"/>
    </xf>
    <xf numFmtId="0" fontId="5" fillId="5" borderId="1" xfId="0" applyFont="1" applyFill="1" applyBorder="1" applyAlignment="1" applyProtection="1">
      <alignment vertical="center"/>
    </xf>
    <xf numFmtId="0" fontId="9" fillId="5" borderId="1" xfId="0" applyFont="1" applyFill="1" applyBorder="1" applyAlignment="1" applyProtection="1">
      <alignment vertical="center"/>
    </xf>
    <xf numFmtId="0" fontId="0" fillId="0" borderId="0" xfId="0" applyAlignment="1" applyProtection="1">
      <alignment vertical="center"/>
    </xf>
    <xf numFmtId="1" fontId="7" fillId="5" borderId="1" xfId="0" applyNumberFormat="1" applyFont="1" applyFill="1" applyBorder="1" applyAlignment="1" applyProtection="1">
      <alignment horizontal="center" vertical="center"/>
    </xf>
    <xf numFmtId="0" fontId="0" fillId="0" borderId="0" xfId="0" applyFill="1" applyBorder="1" applyAlignment="1" applyProtection="1">
      <alignment horizontal="right"/>
    </xf>
    <xf numFmtId="0" fontId="1" fillId="0" borderId="8" xfId="0" applyFont="1" applyFill="1" applyBorder="1" applyAlignment="1" applyProtection="1">
      <alignment vertical="center"/>
    </xf>
    <xf numFmtId="0" fontId="2" fillId="0" borderId="15" xfId="0" applyFont="1" applyFill="1" applyBorder="1" applyAlignment="1" applyProtection="1">
      <alignment vertical="center"/>
    </xf>
    <xf numFmtId="0" fontId="7" fillId="0" borderId="0" xfId="0" applyFont="1" applyFill="1" applyBorder="1" applyAlignment="1" applyProtection="1">
      <alignment vertical="center"/>
    </xf>
    <xf numFmtId="1" fontId="9" fillId="0" borderId="0" xfId="0" applyNumberFormat="1" applyFont="1" applyFill="1" applyBorder="1" applyProtection="1"/>
    <xf numFmtId="0" fontId="1" fillId="5" borderId="1" xfId="0" applyFont="1" applyFill="1" applyBorder="1" applyAlignment="1" applyProtection="1">
      <alignment horizontal="center" vertical="center"/>
    </xf>
    <xf numFmtId="0" fontId="24" fillId="0" borderId="9" xfId="0" applyFont="1" applyFill="1" applyBorder="1" applyAlignment="1" applyProtection="1"/>
    <xf numFmtId="0" fontId="20" fillId="0" borderId="0" xfId="0" applyFont="1" applyBorder="1" applyAlignment="1" applyProtection="1">
      <alignment vertical="center"/>
    </xf>
    <xf numFmtId="0" fontId="14" fillId="0" borderId="0" xfId="0" applyFont="1" applyFill="1" applyBorder="1" applyProtection="1"/>
    <xf numFmtId="0" fontId="23" fillId="0" borderId="0" xfId="0" applyFont="1" applyFill="1" applyAlignment="1" applyProtection="1">
      <alignment horizontal="right"/>
    </xf>
    <xf numFmtId="0" fontId="7" fillId="0" borderId="0" xfId="0" applyFont="1" applyFill="1" applyBorder="1" applyAlignment="1" applyProtection="1"/>
    <xf numFmtId="0" fontId="2" fillId="0" borderId="1" xfId="0" applyFont="1" applyFill="1" applyBorder="1" applyAlignment="1" applyProtection="1">
      <alignment horizontal="center" vertical="center"/>
    </xf>
    <xf numFmtId="0" fontId="1" fillId="0" borderId="0" xfId="0" applyFont="1" applyFill="1" applyAlignment="1" applyProtection="1">
      <alignment horizontal="center" vertical="center"/>
    </xf>
    <xf numFmtId="0" fontId="7" fillId="0" borderId="0" xfId="0" applyFont="1" applyFill="1" applyAlignment="1" applyProtection="1">
      <alignment horizontal="centerContinuous" vertical="center"/>
    </xf>
    <xf numFmtId="0" fontId="22" fillId="0" borderId="0" xfId="0" applyFont="1" applyFill="1" applyBorder="1" applyAlignment="1" applyProtection="1">
      <alignment horizontal="right"/>
    </xf>
    <xf numFmtId="0" fontId="7" fillId="5" borderId="0" xfId="0" applyFont="1" applyFill="1" applyAlignment="1" applyProtection="1">
      <alignment horizontal="center"/>
    </xf>
    <xf numFmtId="0" fontId="7" fillId="5" borderId="8" xfId="0" applyFont="1" applyFill="1" applyBorder="1" applyAlignment="1" applyProtection="1">
      <alignment horizontal="center" vertical="center"/>
    </xf>
    <xf numFmtId="0" fontId="7" fillId="0" borderId="5" xfId="0" applyFont="1" applyFill="1" applyBorder="1" applyProtection="1"/>
    <xf numFmtId="0" fontId="3" fillId="0" borderId="0" xfId="0" applyFont="1" applyFill="1" applyAlignment="1" applyProtection="1">
      <alignment horizontal="center"/>
    </xf>
    <xf numFmtId="0" fontId="7" fillId="5" borderId="0" xfId="0" applyFont="1" applyFill="1" applyProtection="1"/>
    <xf numFmtId="0" fontId="3" fillId="0" borderId="0" xfId="0" applyFont="1" applyAlignment="1" applyProtection="1">
      <alignment vertical="center"/>
    </xf>
    <xf numFmtId="0" fontId="9" fillId="0" borderId="0" xfId="0" applyFont="1" applyProtection="1"/>
    <xf numFmtId="0" fontId="7" fillId="5" borderId="1" xfId="0" applyFont="1" applyFill="1" applyBorder="1" applyAlignment="1" applyProtection="1">
      <alignment horizontal="center"/>
    </xf>
    <xf numFmtId="0" fontId="7" fillId="5" borderId="15" xfId="0" applyFont="1" applyFill="1" applyBorder="1" applyAlignment="1" applyProtection="1">
      <alignment horizontal="center"/>
    </xf>
    <xf numFmtId="1" fontId="1" fillId="5" borderId="15" xfId="0" applyNumberFormat="1" applyFont="1" applyFill="1" applyBorder="1" applyProtection="1"/>
    <xf numFmtId="1" fontId="7" fillId="5" borderId="15" xfId="0" applyNumberFormat="1" applyFont="1" applyFill="1" applyBorder="1" applyAlignment="1" applyProtection="1">
      <alignment horizontal="center"/>
    </xf>
    <xf numFmtId="9" fontId="1" fillId="0" borderId="0" xfId="2" applyFont="1" applyFill="1" applyBorder="1" applyProtection="1"/>
    <xf numFmtId="0" fontId="1" fillId="0" borderId="15" xfId="0" applyFont="1" applyFill="1" applyBorder="1" applyAlignment="1" applyProtection="1">
      <alignment horizontal="center"/>
    </xf>
    <xf numFmtId="0" fontId="1" fillId="0" borderId="9" xfId="0" applyFont="1" applyFill="1" applyBorder="1" applyProtection="1"/>
    <xf numFmtId="0" fontId="11" fillId="0" borderId="0" xfId="0" applyFont="1" applyProtection="1"/>
    <xf numFmtId="0" fontId="2" fillId="0" borderId="14" xfId="0" applyFont="1" applyFill="1" applyBorder="1" applyProtection="1"/>
    <xf numFmtId="0" fontId="1" fillId="0" borderId="15" xfId="0" applyFont="1" applyFill="1" applyBorder="1" applyProtection="1"/>
    <xf numFmtId="0" fontId="18" fillId="0" borderId="0" xfId="0" applyFont="1" applyProtection="1"/>
    <xf numFmtId="0" fontId="7" fillId="0" borderId="0" xfId="0" applyFont="1" applyFill="1" applyAlignment="1" applyProtection="1">
      <alignment horizontal="center"/>
    </xf>
    <xf numFmtId="0" fontId="7" fillId="0" borderId="1" xfId="0" applyFont="1" applyFill="1" applyBorder="1" applyAlignment="1" applyProtection="1">
      <alignment horizontal="center" vertical="center"/>
    </xf>
    <xf numFmtId="0" fontId="3" fillId="0" borderId="0" xfId="0" applyFont="1" applyFill="1" applyAlignment="1" applyProtection="1">
      <alignment vertical="center"/>
    </xf>
    <xf numFmtId="1" fontId="7" fillId="0" borderId="1" xfId="0" applyNumberFormat="1" applyFont="1" applyFill="1" applyBorder="1" applyAlignment="1" applyProtection="1">
      <alignment horizontal="center" vertical="center"/>
    </xf>
    <xf numFmtId="0" fontId="9" fillId="0" borderId="0" xfId="0" applyFont="1" applyBorder="1" applyProtection="1"/>
    <xf numFmtId="0" fontId="18" fillId="0" borderId="0" xfId="0" applyFont="1" applyFill="1" applyBorder="1" applyProtection="1"/>
    <xf numFmtId="1" fontId="2" fillId="0" borderId="0" xfId="0" applyNumberFormat="1" applyFont="1" applyFill="1" applyBorder="1" applyProtection="1"/>
    <xf numFmtId="1" fontId="9" fillId="5" borderId="1" xfId="0" applyNumberFormat="1" applyFont="1" applyFill="1" applyBorder="1" applyAlignment="1" applyProtection="1"/>
    <xf numFmtId="0" fontId="8" fillId="0" borderId="25" xfId="0" applyFont="1" applyFill="1" applyBorder="1" applyAlignment="1" applyProtection="1">
      <alignment horizontal="center"/>
    </xf>
    <xf numFmtId="0" fontId="4" fillId="0" borderId="0" xfId="0" applyFont="1" applyFill="1" applyBorder="1" applyAlignment="1" applyProtection="1">
      <alignment horizontal="right"/>
    </xf>
    <xf numFmtId="0" fontId="29" fillId="0" borderId="0" xfId="0" applyFont="1"/>
    <xf numFmtId="0" fontId="8" fillId="0" borderId="0" xfId="0" applyFont="1" applyFill="1" applyBorder="1" applyAlignment="1" applyProtection="1">
      <alignment horizontal="center"/>
    </xf>
    <xf numFmtId="0" fontId="6" fillId="0" borderId="0" xfId="0" applyFont="1" applyBorder="1" applyAlignment="1" applyProtection="1">
      <alignment horizontal="center"/>
    </xf>
    <xf numFmtId="0" fontId="3" fillId="0" borderId="0" xfId="0" applyFont="1" applyAlignment="1" applyProtection="1">
      <alignment horizontal="right"/>
    </xf>
    <xf numFmtId="0" fontId="3" fillId="0" borderId="0" xfId="0" applyFont="1" applyFill="1" applyBorder="1" applyAlignment="1" applyProtection="1">
      <alignment horizontal="center"/>
    </xf>
    <xf numFmtId="0" fontId="0" fillId="0" borderId="0" xfId="0" applyAlignment="1" applyProtection="1">
      <alignment horizontal="left"/>
    </xf>
    <xf numFmtId="0" fontId="0" fillId="0" borderId="0" xfId="0" applyFill="1" applyBorder="1" applyAlignment="1" applyProtection="1">
      <alignment horizontal="left"/>
    </xf>
    <xf numFmtId="0" fontId="1" fillId="0" borderId="0" xfId="0" applyFont="1" applyBorder="1" applyAlignment="1" applyProtection="1"/>
    <xf numFmtId="0" fontId="6" fillId="0" borderId="0" xfId="0" applyFont="1" applyBorder="1" applyAlignment="1" applyProtection="1"/>
    <xf numFmtId="0" fontId="1" fillId="0" borderId="26" xfId="0" applyFont="1" applyBorder="1" applyAlignment="1" applyProtection="1"/>
    <xf numFmtId="0" fontId="1" fillId="0" borderId="27" xfId="0" applyFont="1" applyBorder="1" applyAlignment="1" applyProtection="1"/>
    <xf numFmtId="0" fontId="1" fillId="0" borderId="0" xfId="0" applyFont="1" applyAlignment="1" applyProtection="1"/>
    <xf numFmtId="0" fontId="0" fillId="0" borderId="0" xfId="0" applyAlignment="1"/>
    <xf numFmtId="0" fontId="7" fillId="0" borderId="0" xfId="0" applyFont="1" applyFill="1" applyBorder="1" applyAlignment="1" applyProtection="1">
      <alignment horizontal="left"/>
    </xf>
    <xf numFmtId="0" fontId="6" fillId="0" borderId="0" xfId="0" applyFont="1" applyFill="1" applyBorder="1" applyAlignment="1" applyProtection="1">
      <alignment horizontal="left"/>
    </xf>
    <xf numFmtId="0" fontId="3" fillId="0" borderId="0" xfId="0" applyFont="1" applyFill="1" applyBorder="1" applyAlignment="1" applyProtection="1">
      <alignment horizontal="left"/>
    </xf>
    <xf numFmtId="0" fontId="5" fillId="0" borderId="0" xfId="0" applyFont="1" applyAlignment="1"/>
    <xf numFmtId="0" fontId="1" fillId="0" borderId="0" xfId="0" applyFont="1" applyAlignment="1"/>
    <xf numFmtId="0" fontId="5" fillId="0" borderId="0" xfId="0" applyFont="1" applyFill="1" applyBorder="1" applyAlignment="1"/>
    <xf numFmtId="0" fontId="15" fillId="0" borderId="0" xfId="0" applyFont="1" applyFill="1" applyBorder="1" applyAlignment="1" applyProtection="1">
      <alignment horizontal="left"/>
    </xf>
    <xf numFmtId="0" fontId="1" fillId="6" borderId="0" xfId="0" applyFont="1" applyFill="1" applyBorder="1" applyAlignment="1" applyProtection="1">
      <alignment horizontal="left"/>
      <protection locked="0"/>
    </xf>
    <xf numFmtId="0" fontId="1" fillId="6" borderId="0" xfId="0" applyFont="1" applyFill="1" applyBorder="1" applyAlignment="1" applyProtection="1">
      <alignment horizontal="left" vertical="top" wrapText="1"/>
      <protection locked="0"/>
    </xf>
    <xf numFmtId="0" fontId="1" fillId="6" borderId="0" xfId="0" applyFont="1" applyFill="1" applyBorder="1" applyAlignment="1" applyProtection="1">
      <alignment horizontal="justify"/>
      <protection locked="0"/>
    </xf>
    <xf numFmtId="0" fontId="0" fillId="6" borderId="0" xfId="0" applyFill="1" applyAlignment="1" applyProtection="1">
      <alignment horizontal="left"/>
      <protection locked="0"/>
    </xf>
    <xf numFmtId="0" fontId="19" fillId="6" borderId="0" xfId="0" applyFont="1" applyFill="1" applyBorder="1" applyAlignment="1" applyProtection="1">
      <alignment horizontal="left" vertical="center"/>
      <protection locked="0"/>
    </xf>
    <xf numFmtId="0" fontId="5" fillId="6" borderId="0" xfId="0" applyFont="1" applyFill="1" applyAlignment="1" applyProtection="1">
      <alignment horizontal="left"/>
      <protection locked="0"/>
    </xf>
    <xf numFmtId="1" fontId="5" fillId="3" borderId="1" xfId="0" applyNumberFormat="1" applyFont="1" applyFill="1" applyBorder="1" applyAlignment="1" applyProtection="1">
      <alignment vertical="center"/>
      <protection locked="0"/>
    </xf>
    <xf numFmtId="170" fontId="15" fillId="0" borderId="0" xfId="0" applyNumberFormat="1" applyFont="1"/>
    <xf numFmtId="0" fontId="15" fillId="0" borderId="0" xfId="0" applyFont="1" applyAlignment="1">
      <alignment horizontal="right"/>
    </xf>
    <xf numFmtId="0" fontId="15" fillId="0" borderId="0" xfId="0" applyFont="1" applyAlignment="1">
      <alignment horizontal="left" vertical="center"/>
    </xf>
    <xf numFmtId="1" fontId="5" fillId="0" borderId="0" xfId="0" applyNumberFormat="1" applyFont="1" applyFill="1" applyBorder="1" applyAlignment="1" applyProtection="1">
      <alignment vertical="center"/>
      <protection locked="0"/>
    </xf>
    <xf numFmtId="0" fontId="0" fillId="2" borderId="2" xfId="0" applyFill="1" applyBorder="1" applyProtection="1"/>
    <xf numFmtId="1" fontId="0" fillId="2" borderId="2" xfId="0" applyNumberFormat="1" applyFill="1" applyBorder="1" applyProtection="1"/>
    <xf numFmtId="0" fontId="5" fillId="2" borderId="2" xfId="0" applyFont="1" applyFill="1" applyBorder="1" applyProtection="1"/>
    <xf numFmtId="1" fontId="3" fillId="0" borderId="20" xfId="0" applyNumberFormat="1" applyFont="1" applyFill="1" applyBorder="1" applyProtection="1"/>
    <xf numFmtId="1" fontId="3" fillId="0" borderId="22" xfId="0" applyNumberFormat="1" applyFont="1" applyFill="1" applyBorder="1" applyProtection="1"/>
    <xf numFmtId="168" fontId="9" fillId="0" borderId="20" xfId="0" applyNumberFormat="1" applyFont="1" applyFill="1" applyBorder="1" applyProtection="1"/>
    <xf numFmtId="0" fontId="30" fillId="0" borderId="0" xfId="0" applyFont="1" applyFill="1" applyAlignment="1" applyProtection="1">
      <alignment horizontal="right"/>
    </xf>
    <xf numFmtId="1" fontId="7" fillId="0" borderId="0" xfId="0" applyNumberFormat="1" applyFont="1" applyFill="1" applyBorder="1" applyProtection="1"/>
    <xf numFmtId="1" fontId="5" fillId="0" borderId="1" xfId="0" applyNumberFormat="1" applyFont="1" applyBorder="1" applyAlignment="1">
      <alignment horizontal="left"/>
    </xf>
    <xf numFmtId="1" fontId="9" fillId="0" borderId="0" xfId="0" applyNumberFormat="1" applyFont="1" applyAlignment="1">
      <alignment horizontal="left"/>
    </xf>
    <xf numFmtId="1" fontId="9" fillId="0" borderId="0" xfId="0" applyNumberFormat="1" applyFont="1" applyAlignment="1">
      <alignment horizontal="right"/>
    </xf>
    <xf numFmtId="0" fontId="5" fillId="2" borderId="1" xfId="0" applyFont="1" applyFill="1" applyBorder="1"/>
    <xf numFmtId="0" fontId="5" fillId="2" borderId="0" xfId="0" applyFont="1" applyFill="1" applyBorder="1"/>
    <xf numFmtId="0" fontId="0" fillId="2" borderId="0" xfId="0" applyFill="1"/>
    <xf numFmtId="1" fontId="9" fillId="2" borderId="0" xfId="0" applyNumberFormat="1" applyFont="1" applyFill="1" applyAlignment="1">
      <alignment horizontal="left"/>
    </xf>
    <xf numFmtId="0" fontId="31" fillId="3" borderId="0" xfId="0" applyFont="1" applyFill="1"/>
    <xf numFmtId="0" fontId="3" fillId="0" borderId="0" xfId="0" applyFont="1" applyFill="1"/>
    <xf numFmtId="0" fontId="32" fillId="3" borderId="0" xfId="0" applyFont="1" applyFill="1"/>
    <xf numFmtId="0" fontId="33" fillId="3" borderId="0" xfId="0" applyFont="1" applyFill="1"/>
    <xf numFmtId="0" fontId="34" fillId="3" borderId="0" xfId="0" applyFont="1" applyFill="1"/>
    <xf numFmtId="0" fontId="35" fillId="3" borderId="0" xfId="0" applyFont="1" applyFill="1"/>
    <xf numFmtId="0" fontId="36" fillId="3" borderId="0" xfId="0" applyFont="1" applyFill="1"/>
    <xf numFmtId="0" fontId="34" fillId="3" borderId="0" xfId="0" applyFont="1" applyFill="1" applyProtection="1"/>
    <xf numFmtId="0" fontId="34" fillId="3" borderId="0" xfId="0" applyFont="1" applyFill="1" applyAlignment="1" applyProtection="1">
      <alignment horizontal="center"/>
    </xf>
    <xf numFmtId="1" fontId="9" fillId="2" borderId="1" xfId="0" applyNumberFormat="1" applyFont="1" applyFill="1" applyBorder="1" applyAlignment="1">
      <alignment horizontal="center"/>
    </xf>
    <xf numFmtId="1" fontId="7" fillId="0" borderId="0" xfId="0" applyNumberFormat="1" applyFont="1" applyFill="1" applyProtection="1"/>
    <xf numFmtId="1" fontId="6" fillId="0" borderId="0" xfId="0" applyNumberFormat="1" applyFont="1" applyProtection="1"/>
    <xf numFmtId="1" fontId="0" fillId="0" borderId="0" xfId="0" applyNumberFormat="1" applyProtection="1"/>
    <xf numFmtId="1" fontId="0" fillId="0" borderId="0" xfId="0" applyNumberFormat="1" applyFill="1" applyBorder="1" applyProtection="1"/>
    <xf numFmtId="0" fontId="7" fillId="0" borderId="3" xfId="0" applyFont="1" applyFill="1" applyBorder="1" applyProtection="1"/>
    <xf numFmtId="0" fontId="1" fillId="0" borderId="6" xfId="0" applyFont="1" applyFill="1" applyBorder="1" applyProtection="1"/>
    <xf numFmtId="0" fontId="1" fillId="0" borderId="5" xfId="0" applyFont="1" applyFill="1" applyBorder="1" applyProtection="1"/>
    <xf numFmtId="1" fontId="7" fillId="0" borderId="6" xfId="0" applyNumberFormat="1" applyFont="1" applyFill="1" applyBorder="1" applyProtection="1"/>
    <xf numFmtId="0" fontId="7" fillId="0" borderId="6" xfId="0" applyFont="1" applyFill="1" applyBorder="1" applyProtection="1"/>
    <xf numFmtId="0" fontId="0" fillId="0" borderId="5" xfId="0" applyFill="1" applyBorder="1" applyProtection="1"/>
    <xf numFmtId="0" fontId="0" fillId="0" borderId="6" xfId="0" applyBorder="1" applyProtection="1"/>
    <xf numFmtId="0" fontId="0" fillId="0" borderId="5" xfId="0" applyFont="1" applyFill="1" applyBorder="1" applyProtection="1"/>
    <xf numFmtId="0" fontId="0" fillId="0" borderId="10" xfId="0" applyFont="1" applyFill="1" applyBorder="1" applyProtection="1"/>
    <xf numFmtId="0" fontId="0" fillId="0" borderId="21" xfId="0" applyFill="1" applyBorder="1" applyProtection="1"/>
    <xf numFmtId="0" fontId="0" fillId="0" borderId="21" xfId="0" applyBorder="1" applyProtection="1"/>
    <xf numFmtId="0" fontId="0" fillId="0" borderId="11" xfId="0" applyBorder="1" applyProtection="1"/>
    <xf numFmtId="168" fontId="7" fillId="0" borderId="0" xfId="0" applyNumberFormat="1" applyFont="1" applyFill="1" applyBorder="1" applyProtection="1"/>
    <xf numFmtId="168" fontId="7" fillId="0" borderId="6" xfId="0" applyNumberFormat="1" applyFont="1" applyFill="1" applyBorder="1" applyProtection="1"/>
    <xf numFmtId="0" fontId="5" fillId="0" borderId="14" xfId="0" applyFont="1" applyFill="1" applyBorder="1" applyAlignment="1" applyProtection="1">
      <alignment horizontal="center"/>
    </xf>
    <xf numFmtId="0" fontId="5" fillId="0" borderId="4" xfId="0" applyFont="1" applyFill="1" applyBorder="1" applyAlignment="1" applyProtection="1">
      <alignment horizontal="center"/>
    </xf>
    <xf numFmtId="0" fontId="0" fillId="8" borderId="21" xfId="0" applyFont="1" applyFill="1" applyBorder="1" applyAlignment="1" applyProtection="1">
      <alignment horizontal="center"/>
    </xf>
    <xf numFmtId="0" fontId="1" fillId="4" borderId="0" xfId="0" applyFont="1" applyFill="1" applyBorder="1" applyProtection="1"/>
    <xf numFmtId="0" fontId="1" fillId="0" borderId="28" xfId="0" applyFont="1" applyFill="1" applyBorder="1" applyProtection="1"/>
    <xf numFmtId="0" fontId="1" fillId="0" borderId="29" xfId="0" applyFont="1" applyFill="1" applyBorder="1" applyProtection="1"/>
    <xf numFmtId="0" fontId="5" fillId="0" borderId="29" xfId="0" applyFont="1" applyFill="1" applyBorder="1" applyProtection="1"/>
    <xf numFmtId="0" fontId="7" fillId="0" borderId="29" xfId="0" applyFont="1" applyFill="1" applyBorder="1" applyProtection="1"/>
    <xf numFmtId="0" fontId="7" fillId="0" borderId="30" xfId="0" applyFont="1" applyFill="1" applyBorder="1" applyProtection="1"/>
    <xf numFmtId="0" fontId="1" fillId="8" borderId="21" xfId="0" applyFont="1" applyFill="1" applyBorder="1" applyAlignment="1" applyProtection="1">
      <alignment horizontal="left"/>
    </xf>
    <xf numFmtId="0" fontId="7" fillId="0" borderId="17" xfId="0" applyFont="1" applyFill="1" applyBorder="1" applyProtection="1"/>
    <xf numFmtId="1" fontId="0" fillId="0" borderId="17" xfId="0" applyNumberFormat="1" applyFill="1" applyBorder="1" applyProtection="1"/>
    <xf numFmtId="1" fontId="7" fillId="0" borderId="18" xfId="0" applyNumberFormat="1" applyFont="1" applyFill="1" applyBorder="1" applyProtection="1"/>
    <xf numFmtId="1" fontId="7" fillId="0" borderId="20" xfId="0" applyNumberFormat="1" applyFont="1" applyFill="1" applyBorder="1" applyProtection="1"/>
    <xf numFmtId="0" fontId="7" fillId="0" borderId="23" xfId="0" applyFont="1" applyFill="1" applyBorder="1" applyProtection="1"/>
    <xf numFmtId="0" fontId="7" fillId="0" borderId="24" xfId="0" applyFont="1" applyFill="1" applyBorder="1" applyProtection="1"/>
    <xf numFmtId="0" fontId="0" fillId="0" borderId="24" xfId="0" applyFill="1" applyBorder="1" applyProtection="1"/>
    <xf numFmtId="1" fontId="7" fillId="0" borderId="22" xfId="0" applyNumberFormat="1" applyFont="1" applyFill="1" applyBorder="1" applyProtection="1"/>
    <xf numFmtId="0" fontId="7" fillId="0" borderId="18" xfId="0" applyFont="1" applyFill="1" applyBorder="1" applyProtection="1"/>
    <xf numFmtId="0" fontId="0" fillId="0" borderId="0" xfId="0" applyBorder="1" applyAlignment="1">
      <alignment horizontal="left"/>
    </xf>
    <xf numFmtId="0" fontId="3" fillId="0" borderId="23" xfId="0" applyFont="1" applyFill="1" applyBorder="1" applyProtection="1"/>
    <xf numFmtId="0" fontId="28" fillId="0" borderId="0" xfId="0" applyFont="1" applyBorder="1" applyAlignment="1">
      <alignment horizontal="center" vertical="center" wrapText="1"/>
    </xf>
    <xf numFmtId="168" fontId="7" fillId="0" borderId="16" xfId="0" applyNumberFormat="1" applyFont="1" applyFill="1" applyBorder="1" applyProtection="1"/>
    <xf numFmtId="168" fontId="7" fillId="0" borderId="18" xfId="0" applyNumberFormat="1" applyFont="1" applyFill="1" applyBorder="1" applyProtection="1"/>
    <xf numFmtId="168" fontId="7" fillId="0" borderId="19" xfId="0" applyNumberFormat="1" applyFont="1" applyFill="1" applyBorder="1" applyProtection="1"/>
    <xf numFmtId="168" fontId="7" fillId="0" borderId="20" xfId="0" applyNumberFormat="1" applyFont="1" applyFill="1" applyBorder="1" applyProtection="1"/>
    <xf numFmtId="168" fontId="7" fillId="0" borderId="23" xfId="0" applyNumberFormat="1" applyFont="1" applyFill="1" applyBorder="1" applyProtection="1"/>
    <xf numFmtId="168" fontId="7" fillId="0" borderId="22" xfId="0" applyNumberFormat="1" applyFont="1" applyFill="1" applyBorder="1" applyProtection="1"/>
    <xf numFmtId="0" fontId="0" fillId="4" borderId="0" xfId="0" applyFont="1" applyFill="1" applyBorder="1" applyProtection="1"/>
    <xf numFmtId="49" fontId="41" fillId="0" borderId="0" xfId="0" applyNumberFormat="1" applyFont="1"/>
    <xf numFmtId="0" fontId="41" fillId="0" borderId="0" xfId="0" applyFont="1"/>
    <xf numFmtId="164" fontId="41" fillId="0" borderId="0" xfId="1" applyFont="1"/>
    <xf numFmtId="0" fontId="41" fillId="0" borderId="0" xfId="0" applyFont="1" applyAlignment="1">
      <alignment horizontal="justify"/>
    </xf>
    <xf numFmtId="0" fontId="26" fillId="3" borderId="0" xfId="0" applyFont="1" applyFill="1" applyAlignment="1">
      <alignment horizontal="center"/>
    </xf>
    <xf numFmtId="0" fontId="41" fillId="6" borderId="0" xfId="0" applyFont="1" applyFill="1" applyBorder="1" applyAlignment="1" applyProtection="1">
      <alignment horizontal="justify"/>
      <protection locked="0"/>
    </xf>
    <xf numFmtId="0" fontId="41" fillId="0" borderId="0" xfId="0" applyFont="1" applyFill="1"/>
    <xf numFmtId="0" fontId="3" fillId="0" borderId="0" xfId="0" applyFont="1" applyAlignment="1">
      <alignment horizontal="right"/>
    </xf>
    <xf numFmtId="0" fontId="3" fillId="6" borderId="0" xfId="0" applyFont="1" applyFill="1" applyBorder="1" applyAlignment="1" applyProtection="1">
      <alignment horizontal="justify"/>
      <protection locked="0"/>
    </xf>
    <xf numFmtId="0" fontId="42" fillId="0" borderId="0" xfId="0" applyFont="1" applyBorder="1" applyAlignment="1">
      <alignment horizontal="left" vertical="center"/>
    </xf>
    <xf numFmtId="1" fontId="42" fillId="0" borderId="0" xfId="0" applyNumberFormat="1" applyFont="1" applyBorder="1" applyAlignment="1" applyProtection="1">
      <alignment horizontal="left" vertical="center"/>
      <protection locked="0"/>
    </xf>
    <xf numFmtId="0" fontId="11" fillId="0" borderId="0" xfId="0" applyFont="1" applyBorder="1" applyAlignment="1" applyProtection="1">
      <alignment horizontal="left" vertical="center"/>
      <protection locked="0"/>
    </xf>
    <xf numFmtId="0" fontId="11" fillId="0" borderId="0" xfId="0" applyFont="1" applyFill="1" applyBorder="1" applyAlignment="1" applyProtection="1">
      <alignment vertical="center"/>
      <protection locked="0"/>
    </xf>
    <xf numFmtId="0" fontId="11" fillId="0" borderId="31" xfId="0" applyFont="1" applyFill="1" applyBorder="1" applyAlignment="1" applyProtection="1">
      <alignment vertical="center"/>
      <protection locked="0"/>
    </xf>
    <xf numFmtId="0" fontId="42" fillId="6" borderId="0" xfId="0" applyFont="1" applyFill="1" applyAlignment="1" applyProtection="1">
      <alignment horizontal="justify"/>
      <protection locked="0"/>
    </xf>
    <xf numFmtId="0" fontId="42" fillId="0" borderId="0" xfId="0" applyFont="1" applyBorder="1" applyAlignment="1" applyProtection="1">
      <alignment horizontal="left" vertical="center"/>
      <protection locked="0"/>
    </xf>
    <xf numFmtId="0" fontId="11" fillId="0" borderId="0" xfId="0" applyFont="1" applyFill="1" applyBorder="1" applyAlignment="1" applyProtection="1">
      <alignment horizontal="right" vertical="center"/>
      <protection locked="0"/>
    </xf>
    <xf numFmtId="0" fontId="11" fillId="0" borderId="32" xfId="0" applyFont="1" applyFill="1" applyBorder="1" applyAlignment="1" applyProtection="1">
      <alignment horizontal="right" vertical="center"/>
      <protection locked="0"/>
    </xf>
    <xf numFmtId="17" fontId="11" fillId="0" borderId="0" xfId="0" applyNumberFormat="1" applyFont="1" applyBorder="1" applyAlignment="1" applyProtection="1">
      <alignment horizontal="left" vertical="center"/>
      <protection locked="0"/>
    </xf>
    <xf numFmtId="0" fontId="11" fillId="0" borderId="32" xfId="0" applyFont="1" applyFill="1" applyBorder="1" applyAlignment="1" applyProtection="1">
      <alignment vertical="center"/>
      <protection locked="0"/>
    </xf>
    <xf numFmtId="0" fontId="41" fillId="0" borderId="0" xfId="0" applyFont="1" applyBorder="1"/>
    <xf numFmtId="0" fontId="43" fillId="0" borderId="0" xfId="0" applyFont="1" applyBorder="1"/>
    <xf numFmtId="0" fontId="41" fillId="0" borderId="0" xfId="0" applyFont="1" applyFill="1" applyBorder="1" applyAlignment="1">
      <alignment horizontal="justify"/>
    </xf>
    <xf numFmtId="0" fontId="41" fillId="0" borderId="0" xfId="0" applyFont="1" applyFill="1" applyBorder="1"/>
    <xf numFmtId="0" fontId="15" fillId="0" borderId="3" xfId="0" applyFont="1" applyFill="1" applyBorder="1"/>
    <xf numFmtId="0" fontId="15" fillId="0" borderId="14" xfId="0" applyFont="1" applyFill="1" applyBorder="1"/>
    <xf numFmtId="0" fontId="15" fillId="0" borderId="4" xfId="0" applyFont="1" applyFill="1" applyBorder="1"/>
    <xf numFmtId="0" fontId="41" fillId="6" borderId="0" xfId="0" applyFont="1" applyFill="1" applyBorder="1" applyAlignment="1" applyProtection="1">
      <alignment horizontal="justify" vertical="top"/>
      <protection locked="0"/>
    </xf>
    <xf numFmtId="0" fontId="11" fillId="0" borderId="0" xfId="0" applyFont="1" applyFill="1" applyBorder="1" applyAlignment="1">
      <alignment wrapText="1"/>
    </xf>
    <xf numFmtId="0" fontId="0" fillId="0" borderId="0" xfId="0" applyBorder="1" applyAlignment="1"/>
    <xf numFmtId="0" fontId="41" fillId="0" borderId="0" xfId="0" applyFont="1" applyFill="1" applyAlignment="1">
      <alignment horizontal="justify"/>
    </xf>
    <xf numFmtId="0" fontId="15" fillId="0" borderId="0" xfId="0" applyFont="1" applyBorder="1" applyAlignment="1"/>
    <xf numFmtId="0" fontId="15" fillId="0" borderId="0" xfId="0" applyFont="1" applyBorder="1" applyAlignment="1">
      <alignment vertical="center"/>
    </xf>
    <xf numFmtId="0" fontId="5" fillId="5" borderId="0" xfId="0" applyFont="1" applyFill="1" applyBorder="1" applyAlignment="1" applyProtection="1">
      <alignment horizontal="justify"/>
      <protection locked="0"/>
    </xf>
    <xf numFmtId="0" fontId="15" fillId="0" borderId="0" xfId="0" applyFont="1" applyFill="1" applyBorder="1" applyAlignment="1">
      <alignment vertical="top" wrapText="1"/>
    </xf>
    <xf numFmtId="0" fontId="15" fillId="0" borderId="0" xfId="0" applyFont="1" applyFill="1" applyBorder="1" applyAlignment="1">
      <alignment vertical="top"/>
    </xf>
    <xf numFmtId="0" fontId="41" fillId="0" borderId="0" xfId="0" applyFont="1" applyBorder="1" applyAlignment="1">
      <alignment vertical="top"/>
    </xf>
    <xf numFmtId="0" fontId="15" fillId="0" borderId="0" xfId="0" applyFont="1" applyAlignment="1">
      <alignment horizontal="center" vertical="center"/>
    </xf>
    <xf numFmtId="49" fontId="15" fillId="0" borderId="0" xfId="0" applyNumberFormat="1" applyFont="1" applyFill="1" applyBorder="1" applyAlignment="1">
      <alignment horizontal="right" vertical="top" wrapText="1"/>
    </xf>
    <xf numFmtId="0" fontId="5" fillId="6" borderId="0" xfId="0" applyFont="1" applyFill="1" applyBorder="1" applyAlignment="1" applyProtection="1">
      <alignment horizontal="justify"/>
      <protection locked="0"/>
    </xf>
    <xf numFmtId="0" fontId="15" fillId="0" borderId="0" xfId="0" applyFont="1" applyFill="1" applyBorder="1" applyAlignment="1">
      <alignment horizontal="left" vertical="top" wrapText="1"/>
    </xf>
    <xf numFmtId="0" fontId="15" fillId="0" borderId="0" xfId="0" applyFont="1" applyBorder="1" applyAlignment="1">
      <alignment vertical="top"/>
    </xf>
    <xf numFmtId="0" fontId="42" fillId="0" borderId="0" xfId="0" applyFont="1" applyAlignment="1">
      <alignment vertical="center"/>
    </xf>
    <xf numFmtId="0" fontId="15" fillId="0" borderId="0" xfId="0" applyFont="1" applyAlignment="1">
      <alignment vertical="center"/>
    </xf>
    <xf numFmtId="0" fontId="41" fillId="0" borderId="0" xfId="0" applyFont="1" applyAlignment="1" applyProtection="1">
      <alignment vertical="top"/>
    </xf>
    <xf numFmtId="0" fontId="15" fillId="0" borderId="31" xfId="0" applyFont="1" applyBorder="1" applyAlignment="1" applyProtection="1">
      <alignment vertical="top"/>
    </xf>
    <xf numFmtId="0" fontId="3" fillId="0" borderId="0" xfId="0" applyFont="1" applyAlignment="1">
      <alignment vertical="center"/>
    </xf>
    <xf numFmtId="0" fontId="3" fillId="0" borderId="0" xfId="0" applyFont="1" applyAlignment="1">
      <alignment horizontal="right" vertical="center"/>
    </xf>
    <xf numFmtId="0" fontId="3" fillId="0" borderId="0" xfId="0" applyFont="1" applyBorder="1"/>
    <xf numFmtId="0" fontId="4" fillId="0" borderId="0" xfId="0" applyFont="1" applyBorder="1"/>
    <xf numFmtId="0" fontId="3" fillId="0" borderId="0" xfId="0" applyFont="1" applyBorder="1" applyAlignment="1">
      <alignment horizontal="justify"/>
    </xf>
    <xf numFmtId="49" fontId="41" fillId="0" borderId="0" xfId="0" applyNumberFormat="1" applyFont="1" applyProtection="1"/>
    <xf numFmtId="0" fontId="41" fillId="0" borderId="0" xfId="0" applyFont="1" applyProtection="1"/>
    <xf numFmtId="164" fontId="41" fillId="0" borderId="0" xfId="1" applyFont="1" applyProtection="1"/>
    <xf numFmtId="0" fontId="41" fillId="0" borderId="0" xfId="0" applyFont="1" applyAlignment="1" applyProtection="1">
      <alignment horizontal="left"/>
    </xf>
    <xf numFmtId="0" fontId="26" fillId="3" borderId="0" xfId="0" applyFont="1" applyFill="1" applyProtection="1"/>
    <xf numFmtId="0" fontId="26" fillId="3" borderId="0" xfId="0" applyFont="1" applyFill="1" applyAlignment="1" applyProtection="1">
      <alignment horizontal="center"/>
    </xf>
    <xf numFmtId="0" fontId="41" fillId="6" borderId="0" xfId="0" applyFont="1" applyFill="1" applyBorder="1" applyAlignment="1" applyProtection="1">
      <alignment horizontal="left"/>
      <protection locked="0"/>
    </xf>
    <xf numFmtId="0" fontId="41" fillId="0" borderId="0" xfId="0" applyFont="1" applyFill="1" applyProtection="1"/>
    <xf numFmtId="0" fontId="41" fillId="6" borderId="0" xfId="0" applyFont="1" applyFill="1" applyAlignment="1" applyProtection="1">
      <alignment horizontal="left"/>
      <protection locked="0"/>
    </xf>
    <xf numFmtId="0" fontId="5" fillId="0" borderId="2" xfId="0" applyFont="1" applyBorder="1" applyAlignment="1" applyProtection="1">
      <alignment horizontal="center"/>
    </xf>
    <xf numFmtId="0" fontId="44" fillId="6" borderId="0" xfId="0" applyFont="1" applyFill="1" applyAlignment="1" applyProtection="1">
      <alignment horizontal="left"/>
      <protection locked="0"/>
    </xf>
    <xf numFmtId="0" fontId="11" fillId="0" borderId="0" xfId="0" applyFont="1" applyBorder="1" applyAlignment="1" applyProtection="1">
      <alignment horizontal="left" vertical="center"/>
    </xf>
    <xf numFmtId="1" fontId="11" fillId="0" borderId="0" xfId="0" applyNumberFormat="1" applyFont="1" applyBorder="1" applyAlignment="1" applyProtection="1">
      <alignment horizontal="left" vertical="center"/>
    </xf>
    <xf numFmtId="0" fontId="11" fillId="0" borderId="0" xfId="0" applyFont="1" applyFill="1" applyBorder="1" applyAlignment="1" applyProtection="1">
      <alignment vertical="center"/>
    </xf>
    <xf numFmtId="0" fontId="11" fillId="3" borderId="31" xfId="0" applyFont="1" applyFill="1" applyBorder="1" applyAlignment="1" applyProtection="1">
      <alignment vertical="center"/>
    </xf>
    <xf numFmtId="0" fontId="45" fillId="3" borderId="31" xfId="0" quotePrefix="1" applyFont="1" applyFill="1" applyBorder="1" applyAlignment="1" applyProtection="1">
      <alignment horizontal="right" vertical="center"/>
      <protection locked="0"/>
    </xf>
    <xf numFmtId="0" fontId="11" fillId="6" borderId="0" xfId="0" applyFont="1" applyFill="1" applyAlignment="1" applyProtection="1">
      <alignment horizontal="left"/>
      <protection locked="0"/>
    </xf>
    <xf numFmtId="0" fontId="11" fillId="0" borderId="0" xfId="0" applyFont="1" applyFill="1" applyBorder="1" applyAlignment="1" applyProtection="1">
      <alignment horizontal="right" vertical="center"/>
    </xf>
    <xf numFmtId="0" fontId="11" fillId="3" borderId="32" xfId="0" applyFont="1" applyFill="1" applyBorder="1" applyAlignment="1" applyProtection="1">
      <alignment horizontal="right" vertical="center"/>
    </xf>
    <xf numFmtId="0" fontId="45" fillId="3" borderId="32" xfId="0" quotePrefix="1" applyFont="1" applyFill="1" applyBorder="1" applyAlignment="1" applyProtection="1">
      <alignment horizontal="right" vertical="center"/>
      <protection locked="0"/>
    </xf>
    <xf numFmtId="17" fontId="11" fillId="0" borderId="0" xfId="0" applyNumberFormat="1" applyFont="1" applyBorder="1" applyAlignment="1" applyProtection="1">
      <alignment horizontal="left" vertical="center"/>
    </xf>
    <xf numFmtId="0" fontId="11" fillId="3" borderId="32" xfId="0" applyFont="1" applyFill="1" applyBorder="1" applyAlignment="1" applyProtection="1">
      <alignment vertical="center"/>
    </xf>
    <xf numFmtId="169" fontId="45" fillId="3" borderId="32" xfId="0" quotePrefix="1" applyNumberFormat="1" applyFont="1" applyFill="1" applyBorder="1" applyAlignment="1" applyProtection="1">
      <alignment horizontal="right" vertical="center"/>
      <protection locked="0"/>
    </xf>
    <xf numFmtId="0" fontId="41" fillId="0" borderId="0" xfId="0" applyFont="1" applyBorder="1" applyProtection="1"/>
    <xf numFmtId="0" fontId="43" fillId="0" borderId="0" xfId="0" applyFont="1" applyBorder="1" applyProtection="1"/>
    <xf numFmtId="0" fontId="41" fillId="0" borderId="0" xfId="0" applyFont="1" applyFill="1" applyBorder="1" applyProtection="1"/>
    <xf numFmtId="0" fontId="11" fillId="0" borderId="8" xfId="0" applyFont="1" applyFill="1" applyBorder="1" applyAlignment="1" applyProtection="1">
      <alignment vertical="center"/>
    </xf>
    <xf numFmtId="0" fontId="11" fillId="0" borderId="15" xfId="0" applyFont="1" applyFill="1" applyBorder="1" applyAlignment="1" applyProtection="1">
      <alignment horizontal="left" vertical="center"/>
    </xf>
    <xf numFmtId="0" fontId="11" fillId="0" borderId="33" xfId="0" applyFont="1" applyFill="1" applyBorder="1" applyAlignment="1" applyProtection="1">
      <alignment horizontal="center" vertical="center"/>
    </xf>
    <xf numFmtId="0" fontId="11" fillId="0" borderId="9" xfId="0" applyFont="1" applyFill="1" applyBorder="1" applyAlignment="1" applyProtection="1">
      <alignment horizontal="left" vertical="center"/>
    </xf>
    <xf numFmtId="0" fontId="15" fillId="0" borderId="0" xfId="0" applyFont="1" applyFill="1" applyBorder="1" applyAlignment="1" applyProtection="1">
      <alignment vertical="center"/>
    </xf>
    <xf numFmtId="0" fontId="11" fillId="0" borderId="1" xfId="0" applyFont="1" applyFill="1" applyBorder="1" applyAlignment="1" applyProtection="1">
      <alignment horizontal="center" vertical="center"/>
    </xf>
    <xf numFmtId="0" fontId="11" fillId="0" borderId="0" xfId="0" applyFont="1" applyFill="1" applyAlignment="1" applyProtection="1">
      <alignment horizontal="center" vertical="center"/>
    </xf>
    <xf numFmtId="1" fontId="47" fillId="0" borderId="1" xfId="0" applyNumberFormat="1" applyFont="1" applyFill="1" applyBorder="1" applyAlignment="1" applyProtection="1">
      <alignment horizontal="center" vertical="center"/>
    </xf>
    <xf numFmtId="0" fontId="11" fillId="0" borderId="0" xfId="0" applyFont="1" applyFill="1" applyAlignment="1" applyProtection="1">
      <alignment vertical="center"/>
    </xf>
    <xf numFmtId="0" fontId="15" fillId="0" borderId="0" xfId="0" applyFont="1" applyFill="1" applyAlignment="1" applyProtection="1">
      <alignment vertical="center"/>
    </xf>
    <xf numFmtId="0" fontId="41" fillId="0" borderId="0" xfId="0" applyFont="1" applyFill="1" applyAlignment="1" applyProtection="1">
      <alignment horizontal="left"/>
    </xf>
    <xf numFmtId="0" fontId="15" fillId="0" borderId="29" xfId="0" applyFont="1" applyFill="1" applyBorder="1" applyAlignment="1" applyProtection="1">
      <alignment vertical="center"/>
    </xf>
    <xf numFmtId="0" fontId="8" fillId="0" borderId="0" xfId="0" applyFont="1" applyFill="1" applyBorder="1" applyProtection="1"/>
    <xf numFmtId="0" fontId="8" fillId="0" borderId="0" xfId="0" applyFont="1" applyFill="1" applyBorder="1" applyAlignment="1" applyProtection="1">
      <alignment horizontal="left"/>
    </xf>
    <xf numFmtId="0" fontId="5" fillId="0" borderId="0" xfId="0" applyFont="1" applyFill="1" applyBorder="1" applyAlignment="1" applyProtection="1">
      <alignment horizontal="center"/>
    </xf>
    <xf numFmtId="0" fontId="47" fillId="0" borderId="1" xfId="0" applyFont="1" applyFill="1" applyBorder="1" applyAlignment="1" applyProtection="1">
      <alignment horizontal="center" vertical="center"/>
    </xf>
    <xf numFmtId="1" fontId="5" fillId="0" borderId="0" xfId="0" applyNumberFormat="1" applyFont="1" applyFill="1" applyBorder="1" applyAlignment="1" applyProtection="1">
      <alignment horizontal="center"/>
    </xf>
    <xf numFmtId="0" fontId="15" fillId="0" borderId="3" xfId="0" applyFont="1" applyFill="1" applyBorder="1" applyAlignment="1" applyProtection="1">
      <alignment vertical="center"/>
    </xf>
    <xf numFmtId="0" fontId="15" fillId="0" borderId="14" xfId="0" applyFont="1" applyFill="1" applyBorder="1" applyAlignment="1" applyProtection="1">
      <alignment vertical="center"/>
    </xf>
    <xf numFmtId="0" fontId="11" fillId="0" borderId="14" xfId="0" applyFont="1" applyFill="1" applyBorder="1" applyAlignment="1" applyProtection="1">
      <alignment horizontal="center" vertical="center"/>
    </xf>
    <xf numFmtId="0" fontId="15" fillId="0" borderId="4" xfId="0" applyFont="1" applyFill="1" applyBorder="1" applyAlignment="1" applyProtection="1">
      <alignment vertical="center"/>
    </xf>
    <xf numFmtId="0" fontId="15" fillId="0" borderId="8" xfId="0" applyFont="1" applyFill="1" applyBorder="1" applyAlignment="1" applyProtection="1">
      <alignment vertical="center"/>
    </xf>
    <xf numFmtId="0" fontId="11" fillId="0" borderId="15" xfId="0" applyFont="1" applyFill="1" applyBorder="1" applyAlignment="1" applyProtection="1">
      <alignment horizontal="center" vertical="center"/>
    </xf>
    <xf numFmtId="0" fontId="47" fillId="0" borderId="15" xfId="0" applyFont="1" applyFill="1" applyBorder="1" applyAlignment="1" applyProtection="1">
      <alignment horizontal="center" vertical="center"/>
    </xf>
    <xf numFmtId="0" fontId="15" fillId="0" borderId="9" xfId="0" applyFont="1" applyFill="1" applyBorder="1" applyAlignment="1" applyProtection="1">
      <alignment vertical="center"/>
    </xf>
    <xf numFmtId="0" fontId="47" fillId="0" borderId="7" xfId="0" applyFont="1" applyFill="1" applyBorder="1" applyAlignment="1" applyProtection="1">
      <alignment horizontal="center" vertical="center"/>
    </xf>
    <xf numFmtId="0" fontId="47" fillId="0" borderId="1" xfId="0" applyNumberFormat="1" applyFont="1" applyFill="1" applyBorder="1" applyAlignment="1" applyProtection="1">
      <alignment horizontal="center" vertical="center"/>
    </xf>
    <xf numFmtId="1" fontId="9" fillId="0" borderId="0" xfId="0" applyNumberFormat="1" applyFont="1" applyFill="1" applyBorder="1" applyAlignment="1" applyProtection="1">
      <alignment horizontal="center"/>
    </xf>
    <xf numFmtId="0" fontId="42" fillId="0" borderId="1" xfId="0" applyFont="1" applyFill="1" applyBorder="1" applyAlignment="1" applyProtection="1">
      <alignment horizontal="center" vertical="center"/>
    </xf>
    <xf numFmtId="0" fontId="41" fillId="7" borderId="2" xfId="0" applyFont="1" applyFill="1" applyBorder="1" applyAlignment="1" applyProtection="1">
      <alignment horizontal="center" vertical="center"/>
    </xf>
    <xf numFmtId="0" fontId="41" fillId="7" borderId="2" xfId="0" applyFont="1" applyFill="1" applyBorder="1" applyAlignment="1">
      <alignment horizontal="center" vertical="center"/>
    </xf>
    <xf numFmtId="2" fontId="47" fillId="0" borderId="1" xfId="0" applyNumberFormat="1" applyFont="1" applyFill="1" applyBorder="1" applyAlignment="1" applyProtection="1">
      <alignment horizontal="center" vertical="center"/>
    </xf>
    <xf numFmtId="0" fontId="9" fillId="0" borderId="0" xfId="0" applyFont="1" applyFill="1" applyBorder="1" applyAlignment="1" applyProtection="1">
      <alignment horizontal="center"/>
    </xf>
    <xf numFmtId="0" fontId="41" fillId="6" borderId="0" xfId="0" applyFont="1" applyFill="1" applyAlignment="1" applyProtection="1">
      <alignment horizontal="justify" vertical="top" wrapText="1"/>
      <protection locked="0"/>
    </xf>
    <xf numFmtId="0" fontId="11" fillId="0" borderId="0" xfId="0" applyFont="1" applyFill="1" applyProtection="1"/>
    <xf numFmtId="0" fontId="42" fillId="0" borderId="0" xfId="0" applyFont="1" applyAlignment="1" applyProtection="1">
      <alignment vertical="center"/>
    </xf>
    <xf numFmtId="0" fontId="15" fillId="0" borderId="0" xfId="0" applyFont="1" applyAlignment="1" applyProtection="1">
      <alignment vertical="center"/>
    </xf>
    <xf numFmtId="0" fontId="42" fillId="6" borderId="0" xfId="0" applyFont="1" applyFill="1" applyAlignment="1" applyProtection="1">
      <alignment horizontal="left"/>
      <protection locked="0"/>
    </xf>
    <xf numFmtId="0" fontId="15" fillId="0" borderId="0" xfId="0" applyFont="1" applyProtection="1"/>
    <xf numFmtId="0" fontId="41" fillId="6" borderId="0" xfId="0" applyFont="1" applyFill="1" applyBorder="1" applyAlignment="1" applyProtection="1">
      <alignment horizontal="left" vertical="top"/>
      <protection locked="0"/>
    </xf>
    <xf numFmtId="0" fontId="15" fillId="0" borderId="34" xfId="0" applyFont="1" applyBorder="1" applyAlignment="1" applyProtection="1">
      <alignment vertical="top"/>
    </xf>
    <xf numFmtId="0" fontId="3" fillId="0" borderId="0" xfId="0" applyFont="1" applyAlignment="1" applyProtection="1">
      <alignment horizontal="right" vertical="center"/>
    </xf>
    <xf numFmtId="0" fontId="41" fillId="0" borderId="0" xfId="0" applyFont="1" applyAlignment="1" applyProtection="1">
      <alignment vertical="center"/>
    </xf>
    <xf numFmtId="0" fontId="3" fillId="0" borderId="0" xfId="0" applyFont="1" applyBorder="1" applyProtection="1"/>
    <xf numFmtId="0" fontId="4" fillId="0" borderId="0" xfId="0" applyFont="1" applyBorder="1" applyProtection="1"/>
    <xf numFmtId="0" fontId="3" fillId="0" borderId="0" xfId="0" applyFont="1" applyBorder="1" applyAlignment="1" applyProtection="1">
      <alignment horizontal="left"/>
    </xf>
    <xf numFmtId="0" fontId="48" fillId="0" borderId="0" xfId="0" applyFont="1"/>
    <xf numFmtId="0" fontId="49" fillId="0" borderId="0" xfId="0" quotePrefix="1" applyFont="1"/>
    <xf numFmtId="0" fontId="50" fillId="0" borderId="0" xfId="0" applyFont="1" applyFill="1"/>
    <xf numFmtId="0" fontId="0" fillId="0" borderId="0" xfId="0" applyFill="1"/>
    <xf numFmtId="0" fontId="0" fillId="0" borderId="0" xfId="0" applyFill="1" applyAlignment="1">
      <alignment horizontal="center"/>
    </xf>
    <xf numFmtId="0" fontId="44" fillId="0" borderId="0" xfId="0" applyFont="1" applyAlignment="1">
      <alignment horizontal="left"/>
    </xf>
    <xf numFmtId="0" fontId="11" fillId="0" borderId="0" xfId="0" applyFont="1" applyBorder="1" applyAlignment="1">
      <alignment horizontal="left" vertical="center"/>
    </xf>
    <xf numFmtId="1" fontId="11" fillId="0" borderId="0" xfId="0" applyNumberFormat="1" applyFont="1" applyBorder="1" applyAlignment="1" applyProtection="1">
      <alignment horizontal="left" vertical="center"/>
      <protection locked="0"/>
    </xf>
    <xf numFmtId="0" fontId="11" fillId="6" borderId="0" xfId="0" applyFont="1" applyFill="1" applyProtection="1">
      <protection locked="0"/>
    </xf>
    <xf numFmtId="14" fontId="42" fillId="0" borderId="0" xfId="0" applyNumberFormat="1" applyFont="1" applyBorder="1" applyAlignment="1">
      <alignment horizontal="left" vertical="center"/>
    </xf>
    <xf numFmtId="0" fontId="11" fillId="0" borderId="16" xfId="0" applyFont="1" applyBorder="1"/>
    <xf numFmtId="0" fontId="11" fillId="0" borderId="17" xfId="0" applyFont="1" applyBorder="1"/>
    <xf numFmtId="0" fontId="15" fillId="0" borderId="17" xfId="0" applyFont="1" applyBorder="1"/>
    <xf numFmtId="0" fontId="0" fillId="0" borderId="18" xfId="0" applyBorder="1"/>
    <xf numFmtId="0" fontId="41" fillId="6" borderId="0" xfId="0" applyFont="1" applyFill="1" applyProtection="1">
      <protection locked="0"/>
    </xf>
    <xf numFmtId="0" fontId="15" fillId="0" borderId="19" xfId="0" applyFont="1" applyBorder="1"/>
    <xf numFmtId="0" fontId="15" fillId="0" borderId="0" xfId="0" applyFont="1" applyBorder="1"/>
    <xf numFmtId="0" fontId="0" fillId="0" borderId="20" xfId="0" applyBorder="1"/>
    <xf numFmtId="0" fontId="11" fillId="0" borderId="8" xfId="0" applyFont="1" applyFill="1" applyBorder="1" applyAlignment="1">
      <alignment vertical="center"/>
    </xf>
    <xf numFmtId="0" fontId="11" fillId="0" borderId="15" xfId="0" applyFont="1" applyFill="1" applyBorder="1" applyAlignment="1">
      <alignment horizontal="left" vertical="center"/>
    </xf>
    <xf numFmtId="0" fontId="11" fillId="0" borderId="33" xfId="0" applyFont="1" applyFill="1" applyBorder="1" applyAlignment="1">
      <alignment horizontal="center" vertical="center"/>
    </xf>
    <xf numFmtId="0" fontId="11" fillId="0" borderId="9" xfId="0" applyFont="1" applyFill="1" applyBorder="1" applyAlignment="1">
      <alignment horizontal="left" vertical="center"/>
    </xf>
    <xf numFmtId="0" fontId="15" fillId="0" borderId="0" xfId="0" applyFont="1" applyFill="1" applyBorder="1" applyAlignment="1">
      <alignment vertical="center"/>
    </xf>
    <xf numFmtId="0" fontId="11" fillId="0" borderId="1" xfId="0" applyFont="1" applyFill="1" applyBorder="1" applyAlignment="1">
      <alignment horizontal="center" vertical="center"/>
    </xf>
    <xf numFmtId="0" fontId="13" fillId="0" borderId="0" xfId="0" applyFont="1" applyFill="1" applyBorder="1"/>
    <xf numFmtId="0" fontId="11" fillId="0" borderId="0" xfId="0" applyFont="1" applyFill="1" applyAlignment="1">
      <alignment horizontal="center" vertical="center"/>
    </xf>
    <xf numFmtId="1" fontId="47" fillId="0" borderId="1" xfId="0" applyNumberFormat="1" applyFont="1" applyFill="1" applyBorder="1" applyAlignment="1" applyProtection="1">
      <alignment horizontal="center" vertical="center"/>
      <protection locked="0"/>
    </xf>
    <xf numFmtId="0" fontId="5" fillId="0" borderId="0" xfId="0" applyFont="1" applyFill="1" applyAlignment="1">
      <alignment vertical="center"/>
    </xf>
    <xf numFmtId="0" fontId="15" fillId="0" borderId="0" xfId="0" applyFont="1" applyFill="1" applyAlignment="1">
      <alignment vertical="center"/>
    </xf>
    <xf numFmtId="0" fontId="0" fillId="0" borderId="0" xfId="0" applyFill="1" applyBorder="1"/>
    <xf numFmtId="0" fontId="15" fillId="0" borderId="29" xfId="0" applyFont="1" applyFill="1" applyBorder="1" applyAlignment="1">
      <alignment vertical="center"/>
    </xf>
    <xf numFmtId="0" fontId="8" fillId="0" borderId="0" xfId="0" applyFont="1" applyFill="1" applyBorder="1"/>
    <xf numFmtId="0" fontId="8" fillId="0" borderId="0" xfId="0" applyFont="1" applyFill="1" applyBorder="1" applyAlignment="1">
      <alignment horizontal="left"/>
    </xf>
    <xf numFmtId="0" fontId="5" fillId="0" borderId="0" xfId="0" applyFont="1" applyFill="1" applyBorder="1" applyAlignment="1">
      <alignment horizontal="center"/>
    </xf>
    <xf numFmtId="1" fontId="47" fillId="0" borderId="1" xfId="0" applyNumberFormat="1" applyFont="1" applyFill="1" applyBorder="1" applyAlignment="1">
      <alignment horizontal="center" vertical="center"/>
    </xf>
    <xf numFmtId="0" fontId="47" fillId="0" borderId="1" xfId="0" applyFont="1" applyFill="1" applyBorder="1" applyAlignment="1">
      <alignment horizontal="center" vertical="center"/>
    </xf>
    <xf numFmtId="0" fontId="41" fillId="0" borderId="0" xfId="0" applyFont="1" applyFill="1" applyBorder="1" applyProtection="1">
      <protection locked="0"/>
    </xf>
    <xf numFmtId="1" fontId="5" fillId="0" borderId="0" xfId="0" applyNumberFormat="1" applyFont="1" applyFill="1" applyBorder="1" applyAlignment="1" applyProtection="1">
      <alignment horizontal="center"/>
      <protection locked="0"/>
    </xf>
    <xf numFmtId="0" fontId="4" fillId="0" borderId="0" xfId="0" applyFont="1" applyFill="1" applyBorder="1"/>
    <xf numFmtId="0" fontId="15" fillId="0" borderId="3" xfId="0" applyFont="1" applyFill="1" applyBorder="1" applyAlignment="1">
      <alignment vertical="center"/>
    </xf>
    <xf numFmtId="0" fontId="15" fillId="0" borderId="14" xfId="0" applyFont="1" applyFill="1" applyBorder="1" applyAlignment="1">
      <alignment vertical="center"/>
    </xf>
    <xf numFmtId="0" fontId="11" fillId="0" borderId="14" xfId="0" applyFont="1" applyFill="1" applyBorder="1" applyAlignment="1">
      <alignment horizontal="center" vertical="center"/>
    </xf>
    <xf numFmtId="0" fontId="15" fillId="0" borderId="4" xfId="0" applyFont="1" applyFill="1" applyBorder="1" applyAlignment="1">
      <alignment vertical="center"/>
    </xf>
    <xf numFmtId="0" fontId="15" fillId="0" borderId="8" xfId="0" applyFont="1" applyFill="1" applyBorder="1" applyAlignment="1">
      <alignment vertical="center"/>
    </xf>
    <xf numFmtId="0" fontId="11" fillId="0" borderId="15" xfId="0" applyFont="1" applyFill="1" applyBorder="1" applyAlignment="1">
      <alignment horizontal="center" vertical="center"/>
    </xf>
    <xf numFmtId="1" fontId="47" fillId="0" borderId="15" xfId="0" applyNumberFormat="1" applyFont="1" applyFill="1" applyBorder="1" applyAlignment="1">
      <alignment horizontal="center" vertical="center"/>
    </xf>
    <xf numFmtId="0" fontId="15" fillId="0" borderId="9" xfId="0" applyFont="1" applyFill="1" applyBorder="1" applyAlignment="1">
      <alignment vertical="center"/>
    </xf>
    <xf numFmtId="0" fontId="47" fillId="0" borderId="7" xfId="0" applyFont="1" applyFill="1" applyBorder="1" applyAlignment="1">
      <alignment horizontal="center" vertical="center"/>
    </xf>
    <xf numFmtId="0" fontId="47" fillId="0" borderId="1" xfId="0" applyNumberFormat="1" applyFont="1" applyFill="1" applyBorder="1" applyAlignment="1">
      <alignment horizontal="center" vertical="center"/>
    </xf>
    <xf numFmtId="1" fontId="9" fillId="0" borderId="0" xfId="0" applyNumberFormat="1" applyFont="1" applyFill="1" applyBorder="1" applyAlignment="1">
      <alignment horizontal="center"/>
    </xf>
    <xf numFmtId="0" fontId="42" fillId="0" borderId="1" xfId="0" applyFont="1" applyFill="1" applyBorder="1" applyAlignment="1">
      <alignment horizontal="center" vertical="center"/>
    </xf>
    <xf numFmtId="165" fontId="11" fillId="0" borderId="1" xfId="0" applyNumberFormat="1" applyFont="1" applyFill="1" applyBorder="1" applyAlignment="1" applyProtection="1">
      <alignment horizontal="center" vertical="center"/>
      <protection locked="0"/>
    </xf>
    <xf numFmtId="2" fontId="47" fillId="0" borderId="1" xfId="0" applyNumberFormat="1" applyFont="1" applyFill="1" applyBorder="1" applyAlignment="1">
      <alignment horizontal="center" vertical="center"/>
    </xf>
    <xf numFmtId="166" fontId="0" fillId="7" borderId="2" xfId="0" applyNumberFormat="1" applyFill="1" applyBorder="1" applyAlignment="1">
      <alignment horizontal="center" vertical="center"/>
    </xf>
    <xf numFmtId="0" fontId="9" fillId="0" borderId="0" xfId="0" applyFont="1" applyFill="1" applyBorder="1" applyAlignment="1">
      <alignment horizontal="center"/>
    </xf>
    <xf numFmtId="0" fontId="15" fillId="0" borderId="10" xfId="0" applyFont="1" applyFill="1" applyBorder="1" applyAlignment="1">
      <alignment horizontal="left" vertical="center"/>
    </xf>
    <xf numFmtId="0" fontId="15" fillId="0" borderId="21" xfId="0" applyFont="1" applyFill="1" applyBorder="1" applyAlignment="1">
      <alignment horizontal="left" vertical="center"/>
    </xf>
    <xf numFmtId="0" fontId="15" fillId="0" borderId="11" xfId="0" applyFont="1" applyFill="1" applyBorder="1" applyAlignment="1">
      <alignment horizontal="left" vertical="center"/>
    </xf>
    <xf numFmtId="0" fontId="11" fillId="0" borderId="0" xfId="0" applyFont="1" applyFill="1"/>
    <xf numFmtId="0" fontId="15" fillId="0" borderId="0" xfId="0" applyFont="1" applyFill="1"/>
    <xf numFmtId="0" fontId="52" fillId="0" borderId="0" xfId="0" applyFont="1" applyFill="1"/>
    <xf numFmtId="0" fontId="15" fillId="0" borderId="35" xfId="0" applyFont="1" applyBorder="1"/>
    <xf numFmtId="0" fontId="52" fillId="0" borderId="35" xfId="0" applyFont="1" applyFill="1" applyBorder="1"/>
    <xf numFmtId="0" fontId="53" fillId="0" borderId="35" xfId="0" applyFont="1" applyBorder="1"/>
    <xf numFmtId="0" fontId="53" fillId="0" borderId="35" xfId="0" applyFont="1" applyFill="1" applyBorder="1"/>
    <xf numFmtId="0" fontId="52" fillId="0" borderId="0" xfId="0" applyFont="1" applyFill="1" applyBorder="1"/>
    <xf numFmtId="165" fontId="52" fillId="0" borderId="0" xfId="0" applyNumberFormat="1" applyFont="1" applyFill="1" applyBorder="1"/>
    <xf numFmtId="0" fontId="53" fillId="0" borderId="0" xfId="0" applyFont="1" applyBorder="1"/>
    <xf numFmtId="0" fontId="53" fillId="0" borderId="0" xfId="0" applyFont="1" applyFill="1" applyBorder="1"/>
    <xf numFmtId="0" fontId="15" fillId="0" borderId="26" xfId="0" applyFont="1" applyBorder="1"/>
    <xf numFmtId="0" fontId="52" fillId="0" borderId="26" xfId="0" applyFont="1" applyFill="1" applyBorder="1"/>
    <xf numFmtId="0" fontId="53" fillId="0" borderId="26" xfId="0" applyFont="1" applyBorder="1"/>
    <xf numFmtId="0" fontId="52" fillId="0" borderId="0" xfId="0" applyFont="1"/>
    <xf numFmtId="0" fontId="52" fillId="0" borderId="0" xfId="0" applyFont="1" applyBorder="1"/>
    <xf numFmtId="0" fontId="53" fillId="0" borderId="34" xfId="0" applyFont="1" applyBorder="1"/>
    <xf numFmtId="0" fontId="53" fillId="0" borderId="36" xfId="0" applyFont="1" applyBorder="1"/>
    <xf numFmtId="0" fontId="53" fillId="0" borderId="37" xfId="0" applyFont="1" applyBorder="1"/>
    <xf numFmtId="0" fontId="39" fillId="0" borderId="0" xfId="0" applyFont="1" applyProtection="1"/>
    <xf numFmtId="0" fontId="40" fillId="0" borderId="0" xfId="0" applyFont="1" applyProtection="1"/>
    <xf numFmtId="0" fontId="39" fillId="0" borderId="0" xfId="0" applyFont="1" applyAlignment="1" applyProtection="1">
      <alignment horizontal="center"/>
    </xf>
    <xf numFmtId="0" fontId="15" fillId="0" borderId="34" xfId="0" applyFont="1" applyBorder="1" applyProtection="1"/>
    <xf numFmtId="0" fontId="41" fillId="0" borderId="34" xfId="0" applyFont="1" applyBorder="1" applyAlignment="1" applyProtection="1">
      <alignment horizontal="center"/>
    </xf>
    <xf numFmtId="0" fontId="41" fillId="0" borderId="34" xfId="0" applyFont="1" applyBorder="1" applyProtection="1"/>
    <xf numFmtId="0" fontId="15" fillId="0" borderId="26" xfId="0" applyFont="1" applyBorder="1" applyAlignment="1">
      <alignment vertical="center"/>
    </xf>
    <xf numFmtId="0" fontId="41" fillId="0" borderId="26" xfId="0" applyFont="1" applyBorder="1" applyAlignment="1">
      <alignment vertical="center"/>
    </xf>
    <xf numFmtId="0" fontId="15" fillId="0" borderId="27" xfId="0" applyFont="1" applyBorder="1" applyAlignment="1">
      <alignment vertical="center"/>
    </xf>
    <xf numFmtId="0" fontId="51" fillId="0" borderId="0" xfId="0" applyFont="1" applyBorder="1" applyAlignment="1">
      <alignment vertical="center"/>
    </xf>
    <xf numFmtId="0" fontId="51" fillId="0" borderId="0" xfId="0" applyFont="1" applyBorder="1"/>
    <xf numFmtId="0" fontId="15" fillId="0" borderId="0" xfId="0" applyFont="1" applyBorder="1" applyAlignment="1">
      <alignment horizontal="right" vertical="center"/>
    </xf>
    <xf numFmtId="0" fontId="15" fillId="0" borderId="1" xfId="0" applyFont="1" applyBorder="1" applyAlignment="1">
      <alignment vertical="center"/>
    </xf>
    <xf numFmtId="49" fontId="0" fillId="0" borderId="0" xfId="0" applyNumberFormat="1"/>
    <xf numFmtId="164" fontId="0" fillId="0" borderId="0" xfId="1" applyFont="1"/>
    <xf numFmtId="0" fontId="13" fillId="0" borderId="0" xfId="0" applyFont="1" applyFill="1" applyProtection="1"/>
    <xf numFmtId="0" fontId="26" fillId="0" borderId="0" xfId="0" applyFont="1" applyFill="1" applyProtection="1"/>
    <xf numFmtId="0" fontId="24" fillId="6" borderId="0" xfId="0" applyFont="1" applyFill="1" applyAlignment="1" applyProtection="1">
      <alignment horizontal="left"/>
      <protection locked="0"/>
    </xf>
    <xf numFmtId="0" fontId="0" fillId="0" borderId="0" xfId="0" applyFill="1" applyAlignment="1" applyProtection="1">
      <alignment horizontal="right"/>
    </xf>
    <xf numFmtId="0" fontId="0" fillId="0" borderId="6" xfId="0" applyFill="1" applyBorder="1" applyProtection="1"/>
    <xf numFmtId="0" fontId="0" fillId="0" borderId="3" xfId="0" applyFill="1" applyBorder="1" applyProtection="1"/>
    <xf numFmtId="0" fontId="0" fillId="0" borderId="14" xfId="0" applyFill="1" applyBorder="1" applyProtection="1"/>
    <xf numFmtId="0" fontId="12" fillId="0" borderId="0" xfId="0" applyFont="1" applyFill="1" applyAlignment="1" applyProtection="1">
      <alignment horizontal="right"/>
    </xf>
    <xf numFmtId="0" fontId="12" fillId="6" borderId="0" xfId="0" applyFont="1" applyFill="1" applyAlignment="1" applyProtection="1">
      <alignment horizontal="left"/>
      <protection locked="0"/>
    </xf>
    <xf numFmtId="0" fontId="19" fillId="0" borderId="8" xfId="0" applyFont="1" applyFill="1" applyBorder="1" applyProtection="1"/>
    <xf numFmtId="0" fontId="24" fillId="0" borderId="9" xfId="0" applyFont="1" applyFill="1" applyBorder="1" applyProtection="1"/>
    <xf numFmtId="0" fontId="54" fillId="0" borderId="0" xfId="0" applyFont="1" applyFill="1" applyAlignment="1" applyProtection="1">
      <alignment wrapText="1"/>
    </xf>
    <xf numFmtId="0" fontId="55" fillId="0" borderId="0" xfId="0" applyFont="1" applyFill="1" applyAlignment="1" applyProtection="1">
      <alignment horizontal="right"/>
    </xf>
    <xf numFmtId="0" fontId="55" fillId="6" borderId="0" xfId="0" applyFont="1" applyFill="1" applyBorder="1" applyAlignment="1" applyProtection="1">
      <alignment horizontal="left"/>
      <protection locked="0"/>
    </xf>
    <xf numFmtId="0" fontId="0" fillId="0" borderId="1" xfId="0" applyFill="1" applyBorder="1" applyAlignment="1" applyProtection="1">
      <alignment horizontal="center" vertical="center"/>
    </xf>
    <xf numFmtId="1" fontId="56" fillId="3" borderId="1" xfId="0" applyNumberFormat="1" applyFont="1" applyFill="1" applyBorder="1" applyAlignment="1" applyProtection="1">
      <protection locked="0"/>
    </xf>
    <xf numFmtId="0" fontId="3" fillId="0" borderId="16" xfId="0" applyFont="1" applyFill="1" applyBorder="1" applyProtection="1"/>
    <xf numFmtId="0" fontId="0" fillId="0" borderId="17" xfId="0" applyFill="1" applyBorder="1" applyProtection="1"/>
    <xf numFmtId="0" fontId="0" fillId="0" borderId="18" xfId="0" applyFill="1" applyBorder="1" applyProtection="1"/>
    <xf numFmtId="0" fontId="0" fillId="0" borderId="0" xfId="0" applyFill="1" applyAlignment="1" applyProtection="1">
      <alignment horizontal="center"/>
    </xf>
    <xf numFmtId="0" fontId="0" fillId="0" borderId="20" xfId="0" applyFill="1" applyBorder="1" applyProtection="1"/>
    <xf numFmtId="0" fontId="41" fillId="0" borderId="1" xfId="0" applyFont="1" applyFill="1" applyBorder="1" applyAlignment="1" applyProtection="1">
      <alignment horizontal="center"/>
    </xf>
    <xf numFmtId="0" fontId="0" fillId="0" borderId="0" xfId="0" applyFill="1" applyAlignment="1" applyProtection="1"/>
    <xf numFmtId="1" fontId="3" fillId="0" borderId="1" xfId="0" applyNumberFormat="1" applyFont="1" applyFill="1" applyBorder="1" applyAlignment="1" applyProtection="1"/>
    <xf numFmtId="0" fontId="0" fillId="0" borderId="19" xfId="0" applyFill="1" applyBorder="1" applyProtection="1"/>
    <xf numFmtId="0" fontId="0" fillId="0" borderId="1" xfId="0" applyFill="1" applyBorder="1" applyAlignment="1" applyProtection="1">
      <alignment vertical="center"/>
    </xf>
    <xf numFmtId="1" fontId="41" fillId="0" borderId="0" xfId="0" applyNumberFormat="1" applyFont="1" applyFill="1" applyBorder="1" applyAlignment="1" applyProtection="1">
      <alignment horizontal="left" vertical="center"/>
    </xf>
    <xf numFmtId="0" fontId="0" fillId="0" borderId="1" xfId="0" applyFill="1" applyBorder="1" applyAlignment="1" applyProtection="1">
      <alignment horizontal="center"/>
    </xf>
    <xf numFmtId="0" fontId="0" fillId="0" borderId="0" xfId="0" applyFill="1" applyBorder="1" applyAlignment="1" applyProtection="1">
      <alignment vertical="center"/>
    </xf>
    <xf numFmtId="0" fontId="0" fillId="0" borderId="0" xfId="0" applyFill="1" applyAlignment="1" applyProtection="1">
      <alignment horizontal="center" vertical="center"/>
    </xf>
    <xf numFmtId="0" fontId="0" fillId="0" borderId="0" xfId="0" applyFill="1" applyAlignment="1" applyProtection="1">
      <alignment horizontal="left" vertical="center"/>
    </xf>
    <xf numFmtId="0" fontId="41" fillId="0" borderId="1" xfId="0" applyFont="1" applyFill="1" applyBorder="1" applyAlignment="1" applyProtection="1">
      <alignment vertical="center"/>
    </xf>
    <xf numFmtId="0" fontId="0" fillId="0" borderId="6" xfId="0" applyFill="1" applyBorder="1" applyAlignment="1" applyProtection="1">
      <alignment horizontal="center"/>
    </xf>
    <xf numFmtId="0" fontId="0" fillId="0" borderId="21" xfId="0" applyFill="1" applyBorder="1" applyAlignment="1" applyProtection="1">
      <alignment vertical="center"/>
    </xf>
    <xf numFmtId="1" fontId="5" fillId="0" borderId="21" xfId="0" applyNumberFormat="1" applyFont="1" applyFill="1" applyBorder="1" applyAlignment="1" applyProtection="1">
      <alignment vertical="center"/>
    </xf>
    <xf numFmtId="0" fontId="0" fillId="0" borderId="0" xfId="0" applyFill="1" applyBorder="1" applyAlignment="1" applyProtection="1">
      <alignment horizontal="center" vertical="center"/>
    </xf>
    <xf numFmtId="0" fontId="0" fillId="0" borderId="0" xfId="0" applyFill="1" applyBorder="1" applyAlignment="1" applyProtection="1">
      <alignment horizontal="left" vertical="center"/>
    </xf>
    <xf numFmtId="0" fontId="0" fillId="0" borderId="15" xfId="0" applyFill="1" applyBorder="1" applyAlignment="1" applyProtection="1">
      <alignment vertical="center"/>
    </xf>
    <xf numFmtId="0" fontId="0" fillId="0" borderId="8" xfId="0" applyFill="1" applyBorder="1" applyProtection="1"/>
    <xf numFmtId="0" fontId="0" fillId="0" borderId="9" xfId="0" applyFill="1" applyBorder="1" applyAlignment="1" applyProtection="1">
      <alignment vertical="center"/>
    </xf>
    <xf numFmtId="1" fontId="41" fillId="0" borderId="15" xfId="0" applyNumberFormat="1" applyFont="1" applyFill="1" applyBorder="1" applyAlignment="1" applyProtection="1">
      <alignment vertical="center"/>
    </xf>
    <xf numFmtId="0" fontId="0" fillId="0" borderId="10" xfId="0" applyFill="1" applyBorder="1" applyProtection="1"/>
    <xf numFmtId="0" fontId="0" fillId="0" borderId="14" xfId="0" applyFill="1" applyBorder="1" applyAlignment="1" applyProtection="1">
      <alignment vertical="center"/>
    </xf>
    <xf numFmtId="1" fontId="5" fillId="0" borderId="14" xfId="0" applyNumberFormat="1" applyFont="1" applyFill="1" applyBorder="1" applyAlignment="1" applyProtection="1">
      <alignment vertical="center"/>
    </xf>
    <xf numFmtId="0" fontId="57" fillId="0" borderId="0" xfId="0" applyFont="1" applyFill="1" applyAlignment="1" applyProtection="1">
      <alignment horizontal="right"/>
    </xf>
    <xf numFmtId="0" fontId="5" fillId="6" borderId="0" xfId="0" applyFont="1" applyFill="1" applyBorder="1" applyAlignment="1" applyProtection="1">
      <alignment horizontal="left"/>
      <protection locked="0"/>
    </xf>
    <xf numFmtId="0" fontId="10" fillId="0" borderId="0" xfId="0" applyFont="1" applyFill="1" applyAlignment="1" applyProtection="1">
      <alignment horizontal="right"/>
    </xf>
    <xf numFmtId="1" fontId="9" fillId="0" borderId="0" xfId="0" applyNumberFormat="1" applyFont="1" applyFill="1" applyBorder="1" applyAlignment="1" applyProtection="1">
      <alignment horizontal="left" vertical="center"/>
    </xf>
    <xf numFmtId="0" fontId="3" fillId="0" borderId="24" xfId="0" applyFont="1" applyFill="1" applyBorder="1" applyProtection="1"/>
    <xf numFmtId="0" fontId="5" fillId="0" borderId="0" xfId="0" applyFont="1" applyFill="1" applyAlignment="1" applyProtection="1">
      <alignment vertical="center"/>
    </xf>
    <xf numFmtId="0" fontId="8" fillId="0" borderId="0" xfId="0" applyFont="1" applyFill="1" applyAlignment="1" applyProtection="1">
      <alignment horizontal="center" vertical="center"/>
    </xf>
    <xf numFmtId="0" fontId="8" fillId="0" borderId="0" xfId="0" applyFont="1" applyFill="1" applyAlignment="1" applyProtection="1">
      <alignment horizontal="left" vertical="center"/>
    </xf>
    <xf numFmtId="0" fontId="6" fillId="0" borderId="1" xfId="0" applyFont="1" applyFill="1" applyBorder="1" applyAlignment="1" applyProtection="1">
      <alignment horizontal="center" vertical="center"/>
    </xf>
    <xf numFmtId="0" fontId="9" fillId="0" borderId="0" xfId="0" applyFont="1" applyFill="1" applyBorder="1" applyAlignment="1" applyProtection="1">
      <alignment horizontal="left" vertical="center"/>
    </xf>
    <xf numFmtId="0" fontId="15" fillId="0" borderId="0" xfId="0" applyFont="1" applyFill="1" applyBorder="1" applyProtection="1"/>
    <xf numFmtId="0" fontId="5" fillId="0" borderId="0" xfId="0" applyFont="1" applyFill="1" applyAlignment="1" applyProtection="1">
      <alignment horizontal="center" vertical="center"/>
    </xf>
    <xf numFmtId="0" fontId="5" fillId="0" borderId="0" xfId="0" applyFont="1" applyFill="1" applyAlignment="1" applyProtection="1">
      <alignment horizontal="left" vertical="center"/>
    </xf>
    <xf numFmtId="0" fontId="0" fillId="0" borderId="8" xfId="0" applyFill="1" applyBorder="1" applyAlignment="1" applyProtection="1">
      <alignment vertical="center"/>
    </xf>
    <xf numFmtId="0" fontId="5" fillId="0" borderId="15" xfId="0" applyFont="1" applyFill="1" applyBorder="1" applyAlignment="1" applyProtection="1">
      <alignment vertical="center"/>
    </xf>
    <xf numFmtId="0" fontId="0" fillId="0" borderId="0" xfId="0" applyFill="1" applyBorder="1" applyAlignment="1" applyProtection="1"/>
    <xf numFmtId="0" fontId="0" fillId="0" borderId="0" xfId="0" applyFill="1" applyBorder="1" applyAlignment="1" applyProtection="1">
      <alignment horizontal="center"/>
    </xf>
    <xf numFmtId="0" fontId="5" fillId="0" borderId="0" xfId="0" applyFont="1" applyFill="1" applyBorder="1" applyAlignment="1" applyProtection="1">
      <alignment vertical="center"/>
    </xf>
    <xf numFmtId="0" fontId="5" fillId="0" borderId="0" xfId="0" applyFont="1" applyFill="1" applyBorder="1" applyAlignment="1" applyProtection="1">
      <alignment horizontal="left" vertical="center"/>
    </xf>
    <xf numFmtId="0" fontId="5" fillId="0" borderId="0" xfId="0" applyFont="1" applyFill="1" applyAlignment="1" applyProtection="1">
      <alignment horizontal="left"/>
    </xf>
    <xf numFmtId="0" fontId="17" fillId="0" borderId="0" xfId="0" applyFont="1" applyFill="1" applyAlignment="1" applyProtection="1">
      <alignment horizontal="right"/>
    </xf>
    <xf numFmtId="0" fontId="5" fillId="0" borderId="0" xfId="0" applyFont="1" applyFill="1" applyBorder="1" applyAlignment="1" applyProtection="1">
      <alignment horizontal="center" vertical="center"/>
    </xf>
    <xf numFmtId="0" fontId="17" fillId="0" borderId="0" xfId="0" applyFont="1" applyFill="1" applyBorder="1" applyAlignment="1" applyProtection="1"/>
    <xf numFmtId="0" fontId="0" fillId="0" borderId="0" xfId="0" applyAlignment="1" applyProtection="1"/>
    <xf numFmtId="0" fontId="41" fillId="6" borderId="0" xfId="0" applyFont="1" applyFill="1" applyBorder="1" applyAlignment="1" applyProtection="1">
      <alignment horizontal="left" vertical="top" wrapText="1"/>
      <protection locked="0"/>
    </xf>
    <xf numFmtId="0" fontId="41" fillId="0" borderId="26" xfId="0" applyFont="1" applyBorder="1" applyProtection="1"/>
    <xf numFmtId="0" fontId="41" fillId="0" borderId="27" xfId="0" applyFont="1" applyBorder="1" applyProtection="1"/>
    <xf numFmtId="0" fontId="3" fillId="0" borderId="0" xfId="0" applyFont="1" applyAlignment="1" applyProtection="1">
      <alignment horizontal="left"/>
    </xf>
    <xf numFmtId="0" fontId="5" fillId="0" borderId="25" xfId="0" applyFont="1" applyBorder="1" applyAlignment="1"/>
    <xf numFmtId="1" fontId="9" fillId="0" borderId="2" xfId="0" applyNumberFormat="1" applyFont="1" applyBorder="1" applyAlignment="1">
      <alignment horizontal="center"/>
    </xf>
    <xf numFmtId="169" fontId="9" fillId="0" borderId="2" xfId="0" applyNumberFormat="1" applyFont="1" applyBorder="1" applyAlignment="1">
      <alignment horizontal="center"/>
    </xf>
    <xf numFmtId="0" fontId="59" fillId="0" borderId="31" xfId="0" applyFont="1" applyBorder="1" applyAlignment="1">
      <alignment horizontal="right" vertical="center"/>
    </xf>
    <xf numFmtId="169" fontId="59" fillId="0" borderId="31" xfId="0" applyNumberFormat="1" applyFont="1" applyBorder="1" applyAlignment="1">
      <alignment horizontal="right" vertical="center"/>
    </xf>
    <xf numFmtId="0" fontId="59" fillId="0" borderId="32" xfId="0" applyFont="1" applyBorder="1" applyAlignment="1">
      <alignment horizontal="right" vertical="center"/>
    </xf>
    <xf numFmtId="169" fontId="59" fillId="0" borderId="32" xfId="0" applyNumberFormat="1" applyFont="1" applyBorder="1" applyAlignment="1">
      <alignment horizontal="right" vertical="center"/>
    </xf>
    <xf numFmtId="0" fontId="10" fillId="0" borderId="0" xfId="0" applyFont="1" applyFill="1" applyAlignment="1" applyProtection="1">
      <alignment horizontal="center"/>
    </xf>
    <xf numFmtId="166" fontId="3" fillId="7" borderId="2" xfId="0" applyNumberFormat="1" applyFont="1" applyFill="1" applyBorder="1" applyAlignment="1" applyProtection="1">
      <alignment horizontal="center" vertical="center"/>
    </xf>
    <xf numFmtId="165" fontId="3" fillId="7" borderId="2" xfId="0" applyNumberFormat="1" applyFont="1" applyFill="1" applyBorder="1" applyAlignment="1">
      <alignment horizontal="center" vertical="center"/>
    </xf>
    <xf numFmtId="165" fontId="9" fillId="0" borderId="13" xfId="0" applyNumberFormat="1" applyFont="1" applyBorder="1"/>
    <xf numFmtId="0" fontId="3" fillId="0" borderId="0" xfId="0" applyFont="1" applyFill="1" applyAlignment="1">
      <alignment horizontal="right"/>
    </xf>
    <xf numFmtId="0" fontId="13" fillId="3" borderId="0" xfId="0" applyFont="1" applyFill="1"/>
    <xf numFmtId="0" fontId="67" fillId="0" borderId="0" xfId="0" applyFont="1" applyFill="1" applyAlignment="1">
      <alignment horizontal="center"/>
    </xf>
    <xf numFmtId="0" fontId="0" fillId="0" borderId="0" xfId="0" applyBorder="1" applyAlignment="1">
      <alignment wrapText="1"/>
    </xf>
    <xf numFmtId="1" fontId="7" fillId="0" borderId="17" xfId="0" applyNumberFormat="1" applyFont="1" applyFill="1" applyBorder="1" applyProtection="1"/>
    <xf numFmtId="1" fontId="7" fillId="0" borderId="24" xfId="0" applyNumberFormat="1" applyFont="1" applyFill="1" applyBorder="1" applyProtection="1"/>
    <xf numFmtId="0" fontId="41" fillId="0" borderId="0" xfId="0" applyFont="1" applyFill="1" applyBorder="1" applyAlignment="1" applyProtection="1">
      <alignment horizontal="right"/>
    </xf>
    <xf numFmtId="0" fontId="41" fillId="0" borderId="20" xfId="0" applyFont="1" applyFill="1" applyBorder="1" applyProtection="1"/>
    <xf numFmtId="1" fontId="0" fillId="0" borderId="24" xfId="0" applyNumberFormat="1" applyFill="1" applyBorder="1" applyProtection="1"/>
    <xf numFmtId="0" fontId="0" fillId="0" borderId="22" xfId="0" applyFill="1" applyBorder="1" applyProtection="1"/>
    <xf numFmtId="1" fontId="60" fillId="0" borderId="2" xfId="0" applyNumberFormat="1" applyFont="1" applyFill="1" applyBorder="1" applyAlignment="1" applyProtection="1">
      <alignment horizontal="center"/>
    </xf>
    <xf numFmtId="1" fontId="41" fillId="0" borderId="0" xfId="0" applyNumberFormat="1" applyFont="1" applyFill="1" applyBorder="1"/>
    <xf numFmtId="1" fontId="0" fillId="0" borderId="0" xfId="0" applyNumberFormat="1" applyFill="1" applyBorder="1"/>
    <xf numFmtId="1" fontId="41" fillId="0" borderId="16" xfId="0" applyNumberFormat="1" applyFont="1" applyFill="1" applyBorder="1"/>
    <xf numFmtId="1" fontId="41" fillId="0" borderId="17" xfId="0" applyNumberFormat="1" applyFont="1" applyFill="1" applyBorder="1"/>
    <xf numFmtId="1" fontId="41" fillId="0" borderId="18" xfId="0" applyNumberFormat="1" applyFont="1" applyFill="1" applyBorder="1"/>
    <xf numFmtId="1" fontId="41" fillId="0" borderId="19" xfId="0" applyNumberFormat="1" applyFont="1" applyFill="1" applyBorder="1"/>
    <xf numFmtId="1" fontId="41" fillId="0" borderId="20" xfId="0" applyNumberFormat="1" applyFont="1" applyFill="1" applyBorder="1"/>
    <xf numFmtId="0" fontId="41" fillId="0" borderId="19" xfId="0" applyFont="1" applyFill="1" applyBorder="1"/>
    <xf numFmtId="0" fontId="0" fillId="0" borderId="19" xfId="0" applyFill="1" applyBorder="1"/>
    <xf numFmtId="0" fontId="0" fillId="0" borderId="20" xfId="0" applyFill="1" applyBorder="1"/>
    <xf numFmtId="1" fontId="0" fillId="0" borderId="20" xfId="0" applyNumberFormat="1" applyFill="1" applyBorder="1"/>
    <xf numFmtId="1" fontId="0" fillId="0" borderId="19" xfId="0" applyNumberFormat="1" applyFill="1" applyBorder="1"/>
    <xf numFmtId="0" fontId="0" fillId="0" borderId="23" xfId="0" applyFill="1" applyBorder="1"/>
    <xf numFmtId="0" fontId="0" fillId="0" borderId="24" xfId="0" applyFill="1" applyBorder="1"/>
    <xf numFmtId="0" fontId="0" fillId="0" borderId="22" xfId="0" applyFill="1" applyBorder="1"/>
    <xf numFmtId="0" fontId="5" fillId="0" borderId="2" xfId="0" applyFont="1" applyBorder="1" applyAlignment="1">
      <alignment horizontal="center"/>
    </xf>
    <xf numFmtId="0" fontId="9" fillId="0" borderId="2" xfId="0" applyFont="1" applyBorder="1"/>
    <xf numFmtId="0" fontId="61" fillId="6" borderId="0" xfId="0" applyFont="1" applyFill="1" applyBorder="1" applyAlignment="1" applyProtection="1">
      <alignment horizontal="left"/>
      <protection locked="0"/>
    </xf>
    <xf numFmtId="0" fontId="61" fillId="7" borderId="2" xfId="0" applyFont="1" applyFill="1" applyBorder="1" applyAlignment="1">
      <alignment horizontal="center" vertical="center"/>
    </xf>
    <xf numFmtId="0" fontId="41" fillId="0" borderId="0" xfId="0" applyFont="1" applyBorder="1" applyAlignment="1">
      <alignment vertical="center"/>
    </xf>
    <xf numFmtId="0" fontId="62" fillId="3" borderId="0" xfId="0" applyFont="1" applyFill="1"/>
    <xf numFmtId="0" fontId="26" fillId="3" borderId="0" xfId="0" applyFont="1" applyFill="1" applyAlignment="1">
      <alignment horizontal="right"/>
    </xf>
    <xf numFmtId="0" fontId="59" fillId="0" borderId="0" xfId="0" applyFont="1" applyBorder="1" applyAlignment="1">
      <alignment horizontal="right" vertical="center"/>
    </xf>
    <xf numFmtId="169" fontId="59" fillId="0" borderId="0" xfId="0" applyNumberFormat="1" applyFont="1" applyBorder="1" applyAlignment="1">
      <alignment horizontal="right" vertical="center"/>
    </xf>
    <xf numFmtId="0" fontId="15" fillId="0" borderId="0" xfId="0" applyFont="1" applyFill="1" applyBorder="1"/>
    <xf numFmtId="0" fontId="41" fillId="0" borderId="0" xfId="0" applyFont="1" applyFill="1" applyBorder="1" applyAlignment="1">
      <alignment vertical="center"/>
    </xf>
    <xf numFmtId="0" fontId="0" fillId="0" borderId="0" xfId="0" applyBorder="1" applyAlignment="1">
      <alignment vertical="top"/>
    </xf>
    <xf numFmtId="169" fontId="15" fillId="0" borderId="0" xfId="0" applyNumberFormat="1" applyFont="1" applyBorder="1" applyAlignment="1" applyProtection="1">
      <alignment vertical="top"/>
    </xf>
    <xf numFmtId="0" fontId="41" fillId="0" borderId="0" xfId="0" applyFont="1" applyFill="1" applyAlignment="1">
      <alignment horizontal="left"/>
    </xf>
    <xf numFmtId="0" fontId="41" fillId="0" borderId="0" xfId="0" applyFont="1" applyBorder="1" applyAlignment="1">
      <alignment horizontal="left"/>
    </xf>
    <xf numFmtId="0" fontId="62" fillId="3" borderId="0" xfId="0" applyFont="1" applyFill="1" applyProtection="1"/>
    <xf numFmtId="0" fontId="0" fillId="6" borderId="0" xfId="0" applyFont="1" applyFill="1" applyBorder="1" applyAlignment="1" applyProtection="1">
      <alignment horizontal="justify" vertical="top"/>
      <protection locked="0"/>
    </xf>
    <xf numFmtId="0" fontId="63" fillId="3" borderId="0" xfId="0" applyFont="1" applyFill="1" applyProtection="1"/>
    <xf numFmtId="0" fontId="64" fillId="3" borderId="0" xfId="0" applyFont="1" applyFill="1" applyProtection="1"/>
    <xf numFmtId="0" fontId="0" fillId="0" borderId="0" xfId="0" applyFont="1" applyAlignment="1" applyProtection="1">
      <alignment vertical="center"/>
    </xf>
    <xf numFmtId="0" fontId="20" fillId="0" borderId="0" xfId="0" applyFont="1"/>
    <xf numFmtId="0" fontId="66" fillId="0" borderId="0" xfId="0" applyFont="1" applyAlignment="1" applyProtection="1">
      <alignment horizontal="right"/>
    </xf>
    <xf numFmtId="0" fontId="57" fillId="0" borderId="0" xfId="0" applyFont="1" applyFill="1" applyBorder="1" applyProtection="1"/>
    <xf numFmtId="0" fontId="1" fillId="6" borderId="0" xfId="0" applyFont="1" applyFill="1" applyBorder="1" applyAlignment="1" applyProtection="1">
      <alignment horizontal="justify" vertical="top"/>
      <protection locked="0"/>
    </xf>
    <xf numFmtId="0" fontId="15" fillId="0" borderId="0" xfId="0" applyFont="1" applyBorder="1" applyAlignment="1">
      <alignment vertical="top" wrapText="1"/>
    </xf>
    <xf numFmtId="0" fontId="15" fillId="0" borderId="0" xfId="0" applyFont="1" applyFill="1" applyBorder="1" applyAlignment="1">
      <alignment vertical="top" wrapText="1"/>
    </xf>
    <xf numFmtId="0" fontId="0" fillId="0" borderId="0" xfId="0" applyFill="1" applyAlignment="1">
      <alignment vertical="top" wrapText="1"/>
    </xf>
    <xf numFmtId="0" fontId="15" fillId="0" borderId="5" xfId="0" applyFont="1" applyFill="1" applyBorder="1" applyAlignment="1">
      <alignment vertical="center" wrapText="1"/>
    </xf>
    <xf numFmtId="0" fontId="41" fillId="0" borderId="0" xfId="0" applyFont="1" applyBorder="1" applyAlignment="1">
      <alignment vertical="center"/>
    </xf>
    <xf numFmtId="0" fontId="41" fillId="0" borderId="6" xfId="0" applyFont="1" applyBorder="1" applyAlignment="1">
      <alignment vertical="center"/>
    </xf>
    <xf numFmtId="0" fontId="15" fillId="0" borderId="10" xfId="0" applyFont="1" applyFill="1" applyBorder="1" applyAlignment="1">
      <alignment vertical="center" wrapText="1"/>
    </xf>
    <xf numFmtId="0" fontId="41" fillId="0" borderId="21" xfId="0" applyFont="1" applyFill="1" applyBorder="1" applyAlignment="1">
      <alignment vertical="center"/>
    </xf>
    <xf numFmtId="0" fontId="41" fillId="0" borderId="11" xfId="0" applyFont="1" applyFill="1" applyBorder="1" applyAlignment="1">
      <alignment vertical="center"/>
    </xf>
    <xf numFmtId="0" fontId="0" fillId="0" borderId="0" xfId="0" applyAlignment="1">
      <alignment vertical="top"/>
    </xf>
    <xf numFmtId="0" fontId="0" fillId="0" borderId="0" xfId="0" applyAlignment="1">
      <alignment vertical="top" wrapText="1"/>
    </xf>
    <xf numFmtId="0" fontId="72" fillId="0" borderId="0" xfId="0" applyFont="1" applyBorder="1" applyAlignment="1">
      <alignment vertical="top" wrapText="1"/>
    </xf>
    <xf numFmtId="0" fontId="15" fillId="0" borderId="38" xfId="0" applyFont="1" applyBorder="1" applyAlignment="1" applyProtection="1">
      <alignment vertical="top"/>
    </xf>
    <xf numFmtId="0" fontId="0" fillId="0" borderId="38" xfId="0" applyBorder="1" applyAlignment="1">
      <alignment vertical="top"/>
    </xf>
    <xf numFmtId="169" fontId="15" fillId="0" borderId="38" xfId="0" applyNumberFormat="1" applyFont="1" applyBorder="1" applyAlignment="1" applyProtection="1">
      <alignment vertical="top"/>
    </xf>
    <xf numFmtId="0" fontId="15" fillId="0" borderId="31" xfId="0" applyFont="1" applyBorder="1" applyAlignment="1" applyProtection="1">
      <alignment vertical="top"/>
    </xf>
    <xf numFmtId="0" fontId="0" fillId="0" borderId="31" xfId="0" applyBorder="1" applyAlignment="1">
      <alignment vertical="top"/>
    </xf>
    <xf numFmtId="0" fontId="41" fillId="7" borderId="25" xfId="0" applyFont="1" applyFill="1" applyBorder="1" applyAlignment="1" applyProtection="1">
      <alignment horizontal="center" vertical="center" wrapText="1"/>
    </xf>
    <xf numFmtId="0" fontId="0" fillId="0" borderId="39" xfId="0" applyBorder="1" applyAlignment="1">
      <alignment horizontal="center" vertical="center" wrapText="1"/>
    </xf>
    <xf numFmtId="0" fontId="0" fillId="0" borderId="40" xfId="0" applyBorder="1" applyAlignment="1">
      <alignment horizontal="center" vertical="center" wrapText="1"/>
    </xf>
    <xf numFmtId="0" fontId="15" fillId="0" borderId="0" xfId="0" applyFont="1" applyAlignment="1" applyProtection="1">
      <alignment horizontal="justify" vertical="top" wrapText="1"/>
    </xf>
    <xf numFmtId="0" fontId="0" fillId="0" borderId="0" xfId="0" applyAlignment="1">
      <alignment horizontal="justify" vertical="top" wrapText="1"/>
    </xf>
    <xf numFmtId="0" fontId="6" fillId="0" borderId="39" xfId="0" applyFont="1" applyBorder="1" applyAlignment="1" applyProtection="1">
      <alignment horizontal="center"/>
    </xf>
    <xf numFmtId="0" fontId="6" fillId="0" borderId="40" xfId="0" applyFont="1" applyBorder="1" applyAlignment="1" applyProtection="1">
      <alignment horizontal="center"/>
    </xf>
    <xf numFmtId="0" fontId="46" fillId="3" borderId="8" xfId="0" applyFont="1" applyFill="1" applyBorder="1" applyAlignment="1" applyProtection="1">
      <alignment horizontal="center" vertical="center"/>
      <protection locked="0"/>
    </xf>
    <xf numFmtId="0" fontId="46" fillId="3" borderId="15" xfId="0" applyFont="1" applyFill="1" applyBorder="1" applyAlignment="1" applyProtection="1">
      <alignment horizontal="center" vertical="center"/>
      <protection locked="0"/>
    </xf>
    <xf numFmtId="0" fontId="46" fillId="3" borderId="9" xfId="0" applyFont="1" applyFill="1" applyBorder="1" applyAlignment="1" applyProtection="1">
      <alignment horizontal="center" vertical="center"/>
      <protection locked="0"/>
    </xf>
    <xf numFmtId="0" fontId="5" fillId="0" borderId="8" xfId="0"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9" xfId="0" applyBorder="1" applyAlignment="1" applyProtection="1">
      <alignment horizontal="left" vertical="center" wrapText="1"/>
    </xf>
    <xf numFmtId="0" fontId="15" fillId="0" borderId="8" xfId="0" applyFont="1" applyBorder="1" applyAlignment="1" applyProtection="1">
      <alignment vertical="top" wrapText="1"/>
      <protection locked="0"/>
    </xf>
    <xf numFmtId="0" fontId="41" fillId="0" borderId="15" xfId="0" applyFont="1" applyBorder="1" applyAlignment="1" applyProtection="1">
      <alignment vertical="top" wrapText="1"/>
      <protection locked="0"/>
    </xf>
    <xf numFmtId="0" fontId="41" fillId="0" borderId="9" xfId="0" applyFont="1" applyBorder="1" applyAlignment="1" applyProtection="1">
      <alignment vertical="top" wrapText="1"/>
      <protection locked="0"/>
    </xf>
    <xf numFmtId="0" fontId="15" fillId="0" borderId="0" xfId="0" applyFont="1" applyAlignment="1" applyProtection="1">
      <alignment vertical="top" wrapText="1"/>
    </xf>
    <xf numFmtId="0" fontId="0" fillId="0" borderId="0" xfId="0" applyAlignment="1">
      <alignment wrapText="1"/>
    </xf>
    <xf numFmtId="0" fontId="15" fillId="0" borderId="19" xfId="0" applyFont="1" applyBorder="1" applyAlignment="1">
      <alignment wrapText="1"/>
    </xf>
    <xf numFmtId="0" fontId="0" fillId="0" borderId="20" xfId="0" applyBorder="1" applyAlignment="1">
      <alignment wrapText="1"/>
    </xf>
    <xf numFmtId="0" fontId="0" fillId="0" borderId="23" xfId="0" applyBorder="1" applyAlignment="1">
      <alignment wrapText="1"/>
    </xf>
    <xf numFmtId="0" fontId="0" fillId="0" borderId="24" xfId="0" applyBorder="1" applyAlignment="1">
      <alignment wrapText="1"/>
    </xf>
    <xf numFmtId="0" fontId="0" fillId="0" borderId="22" xfId="0" applyBorder="1" applyAlignment="1">
      <alignment wrapText="1"/>
    </xf>
    <xf numFmtId="0" fontId="15" fillId="0" borderId="0" xfId="0" applyFont="1" applyBorder="1" applyAlignment="1">
      <alignment vertical="center" wrapText="1"/>
    </xf>
    <xf numFmtId="0" fontId="6" fillId="6" borderId="0" xfId="0" applyFont="1" applyFill="1" applyAlignment="1" applyProtection="1">
      <alignment vertical="top" wrapText="1"/>
      <protection locked="0"/>
    </xf>
    <xf numFmtId="0" fontId="41" fillId="6" borderId="19" xfId="0" applyFont="1" applyFill="1" applyBorder="1" applyAlignment="1" applyProtection="1">
      <alignment vertical="top" wrapText="1"/>
      <protection locked="0"/>
    </xf>
    <xf numFmtId="0" fontId="0" fillId="6" borderId="19" xfId="0" applyFill="1" applyBorder="1" applyAlignment="1" applyProtection="1">
      <alignment vertical="top" wrapText="1"/>
      <protection locked="0"/>
    </xf>
    <xf numFmtId="1" fontId="47" fillId="0" borderId="8" xfId="0" applyNumberFormat="1" applyFont="1" applyFill="1" applyBorder="1" applyAlignment="1">
      <alignment horizontal="center" vertical="center" wrapText="1"/>
    </xf>
    <xf numFmtId="1" fontId="47" fillId="0" borderId="15" xfId="0" applyNumberFormat="1" applyFont="1" applyFill="1" applyBorder="1" applyAlignment="1">
      <alignment horizontal="center" vertical="center" wrapText="1"/>
    </xf>
    <xf numFmtId="1" fontId="47" fillId="0" borderId="9" xfId="0" applyNumberFormat="1" applyFont="1" applyFill="1" applyBorder="1" applyAlignment="1">
      <alignment horizontal="center" vertical="center" wrapText="1"/>
    </xf>
    <xf numFmtId="0" fontId="15" fillId="0" borderId="3" xfId="0" applyFont="1" applyFill="1" applyBorder="1" applyAlignment="1">
      <alignment horizontal="left" vertical="center" wrapText="1"/>
    </xf>
    <xf numFmtId="0" fontId="41" fillId="0" borderId="14" xfId="0" applyFont="1" applyBorder="1" applyAlignment="1">
      <alignment horizontal="left" vertical="center" wrapText="1"/>
    </xf>
    <xf numFmtId="0" fontId="41" fillId="0" borderId="4" xfId="0" applyFont="1" applyBorder="1" applyAlignment="1">
      <alignment horizontal="left" vertical="center" wrapText="1"/>
    </xf>
    <xf numFmtId="0" fontId="41" fillId="0" borderId="5" xfId="0" applyFont="1" applyBorder="1" applyAlignment="1">
      <alignment horizontal="left" vertical="center" wrapText="1"/>
    </xf>
    <xf numFmtId="0" fontId="41" fillId="0" borderId="0" xfId="0" applyFont="1" applyAlignment="1">
      <alignment horizontal="left" vertical="center" wrapText="1"/>
    </xf>
    <xf numFmtId="0" fontId="41" fillId="0" borderId="6" xfId="0" applyFont="1" applyBorder="1" applyAlignment="1">
      <alignment horizontal="left" vertical="center" wrapText="1"/>
    </xf>
    <xf numFmtId="2" fontId="47" fillId="0" borderId="13" xfId="0" applyNumberFormat="1" applyFont="1" applyFill="1" applyBorder="1" applyAlignment="1">
      <alignment horizontal="center" vertical="center"/>
    </xf>
    <xf numFmtId="2" fontId="0" fillId="0" borderId="12" xfId="0" applyNumberFormat="1" applyBorder="1" applyAlignment="1">
      <alignment horizontal="center" vertical="center"/>
    </xf>
    <xf numFmtId="0" fontId="41" fillId="6" borderId="5" xfId="0" applyFont="1" applyFill="1" applyBorder="1" applyAlignment="1" applyProtection="1">
      <alignment vertical="top" wrapText="1"/>
      <protection locked="0"/>
    </xf>
    <xf numFmtId="0" fontId="0" fillId="6" borderId="5" xfId="0" applyFill="1" applyBorder="1" applyAlignment="1" applyProtection="1">
      <alignment vertical="top" wrapText="1"/>
      <protection locked="0"/>
    </xf>
    <xf numFmtId="0" fontId="11" fillId="0" borderId="34" xfId="0" applyFont="1" applyBorder="1" applyAlignment="1" applyProtection="1">
      <alignment horizontal="left"/>
    </xf>
    <xf numFmtId="0" fontId="1" fillId="6" borderId="19" xfId="0" applyFont="1" applyFill="1" applyBorder="1" applyAlignment="1" applyProtection="1">
      <alignment horizontal="left" vertical="top" wrapText="1"/>
      <protection locked="0"/>
    </xf>
    <xf numFmtId="0" fontId="0" fillId="0" borderId="19" xfId="0" applyBorder="1" applyAlignment="1">
      <alignment horizontal="left" vertical="top"/>
    </xf>
    <xf numFmtId="0" fontId="0" fillId="6" borderId="19" xfId="0" applyFill="1" applyBorder="1" applyAlignment="1" applyProtection="1">
      <alignment horizontal="left" vertical="top" wrapText="1"/>
      <protection locked="0"/>
    </xf>
    <xf numFmtId="1" fontId="9" fillId="0" borderId="23" xfId="0" applyNumberFormat="1" applyFont="1" applyFill="1" applyBorder="1" applyAlignment="1" applyProtection="1"/>
    <xf numFmtId="1" fontId="9" fillId="0" borderId="22" xfId="0" applyNumberFormat="1" applyFont="1" applyFill="1" applyBorder="1" applyAlignment="1" applyProtection="1"/>
    <xf numFmtId="0" fontId="37" fillId="0" borderId="16" xfId="0" applyFont="1" applyBorder="1" applyAlignment="1" applyProtection="1">
      <alignment wrapText="1"/>
      <protection locked="0"/>
    </xf>
    <xf numFmtId="0" fontId="37" fillId="0" borderId="17" xfId="0" applyFont="1" applyBorder="1" applyAlignment="1" applyProtection="1">
      <alignment wrapText="1"/>
      <protection locked="0"/>
    </xf>
    <xf numFmtId="0" fontId="37" fillId="0" borderId="18" xfId="0" applyFont="1" applyBorder="1" applyAlignment="1" applyProtection="1">
      <alignment wrapText="1"/>
      <protection locked="0"/>
    </xf>
    <xf numFmtId="0" fontId="37" fillId="0" borderId="19" xfId="0" applyFont="1" applyBorder="1" applyAlignment="1" applyProtection="1">
      <alignment wrapText="1"/>
      <protection locked="0"/>
    </xf>
    <xf numFmtId="0" fontId="37" fillId="0" borderId="0" xfId="0" applyFont="1" applyBorder="1" applyAlignment="1" applyProtection="1">
      <alignment wrapText="1"/>
      <protection locked="0"/>
    </xf>
    <xf numFmtId="0" fontId="37" fillId="0" borderId="20" xfId="0" applyFont="1" applyBorder="1" applyAlignment="1" applyProtection="1">
      <alignment wrapText="1"/>
      <protection locked="0"/>
    </xf>
    <xf numFmtId="0" fontId="37" fillId="0" borderId="23" xfId="0" applyFont="1" applyBorder="1" applyAlignment="1" applyProtection="1">
      <alignment wrapText="1"/>
      <protection locked="0"/>
    </xf>
    <xf numFmtId="0" fontId="37" fillId="0" borderId="24" xfId="0" applyFont="1" applyBorder="1" applyAlignment="1" applyProtection="1">
      <alignment wrapText="1"/>
      <protection locked="0"/>
    </xf>
    <xf numFmtId="0" fontId="37" fillId="0" borderId="22" xfId="0" applyFont="1" applyBorder="1" applyAlignment="1" applyProtection="1">
      <alignment wrapText="1"/>
      <protection locked="0"/>
    </xf>
    <xf numFmtId="0" fontId="15" fillId="0" borderId="25" xfId="0" applyFont="1" applyFill="1" applyBorder="1" applyAlignment="1" applyProtection="1"/>
    <xf numFmtId="0" fontId="15" fillId="0" borderId="39" xfId="0" applyFont="1" applyFill="1" applyBorder="1" applyAlignment="1" applyProtection="1"/>
    <xf numFmtId="0" fontId="15" fillId="0" borderId="40" xfId="0" applyFont="1" applyFill="1" applyBorder="1" applyAlignment="1" applyProtection="1"/>
    <xf numFmtId="0" fontId="1" fillId="0" borderId="0" xfId="0" applyFont="1" applyAlignment="1" applyProtection="1">
      <alignment wrapText="1"/>
    </xf>
    <xf numFmtId="0" fontId="0" fillId="0" borderId="0" xfId="0" applyAlignment="1" applyProtection="1">
      <alignment wrapText="1"/>
    </xf>
    <xf numFmtId="0" fontId="5" fillId="5" borderId="1" xfId="0" applyFont="1" applyFill="1" applyBorder="1" applyAlignment="1" applyProtection="1">
      <alignment horizontal="center" vertical="center"/>
    </xf>
    <xf numFmtId="0" fontId="0" fillId="0" borderId="1" xfId="0" applyBorder="1" applyAlignment="1" applyProtection="1">
      <alignment horizontal="center" vertical="center"/>
    </xf>
    <xf numFmtId="0" fontId="28" fillId="0" borderId="16" xfId="0" applyFont="1" applyFill="1" applyBorder="1" applyAlignment="1" applyProtection="1">
      <alignment horizontal="center" vertical="center" wrapText="1"/>
    </xf>
    <xf numFmtId="0" fontId="0" fillId="0" borderId="17" xfId="0" applyBorder="1" applyAlignment="1">
      <alignment wrapText="1"/>
    </xf>
    <xf numFmtId="0" fontId="0" fillId="0" borderId="18" xfId="0" applyBorder="1" applyAlignment="1">
      <alignment wrapText="1"/>
    </xf>
    <xf numFmtId="0" fontId="0" fillId="0" borderId="19" xfId="0" applyBorder="1" applyAlignment="1">
      <alignment wrapText="1"/>
    </xf>
    <xf numFmtId="0" fontId="0" fillId="0" borderId="0" xfId="0" applyBorder="1" applyAlignment="1">
      <alignment wrapText="1"/>
    </xf>
    <xf numFmtId="0" fontId="28" fillId="0" borderId="16" xfId="0" applyFont="1" applyBorder="1" applyAlignment="1">
      <alignment horizontal="center" vertical="center" wrapText="1"/>
    </xf>
    <xf numFmtId="0" fontId="68" fillId="0" borderId="16" xfId="0" applyFont="1" applyFill="1" applyBorder="1" applyAlignment="1" applyProtection="1">
      <alignment horizontal="center" vertical="center" wrapText="1"/>
    </xf>
    <xf numFmtId="0" fontId="68" fillId="0" borderId="17" xfId="0" applyFont="1" applyBorder="1" applyAlignment="1">
      <alignment horizontal="center" vertical="center" wrapText="1"/>
    </xf>
    <xf numFmtId="0" fontId="68" fillId="0" borderId="18" xfId="0" applyFont="1" applyBorder="1" applyAlignment="1">
      <alignment horizontal="center" vertical="center" wrapText="1"/>
    </xf>
    <xf numFmtId="0" fontId="68" fillId="0" borderId="19" xfId="0" applyFont="1" applyBorder="1" applyAlignment="1">
      <alignment horizontal="center" vertical="center" wrapText="1"/>
    </xf>
    <xf numFmtId="0" fontId="68" fillId="0" borderId="0" xfId="0" applyFont="1" applyAlignment="1">
      <alignment horizontal="center" vertical="center" wrapText="1"/>
    </xf>
    <xf numFmtId="0" fontId="68" fillId="0" borderId="20" xfId="0" applyFont="1" applyBorder="1" applyAlignment="1">
      <alignment horizontal="center" vertical="center" wrapText="1"/>
    </xf>
    <xf numFmtId="0" fontId="68" fillId="0" borderId="23" xfId="0" applyFont="1" applyBorder="1" applyAlignment="1">
      <alignment horizontal="center" vertical="center" wrapText="1"/>
    </xf>
    <xf numFmtId="0" fontId="68" fillId="0" borderId="24" xfId="0" applyFont="1" applyBorder="1" applyAlignment="1">
      <alignment horizontal="center" vertical="center" wrapText="1"/>
    </xf>
    <xf numFmtId="0" fontId="68" fillId="0" borderId="22" xfId="0" applyFont="1" applyBorder="1" applyAlignment="1">
      <alignment horizontal="center" vertical="center" wrapText="1"/>
    </xf>
    <xf numFmtId="0" fontId="17" fillId="0" borderId="5" xfId="0" applyFont="1" applyFill="1" applyBorder="1" applyAlignment="1" applyProtection="1">
      <alignment horizontal="center"/>
    </xf>
    <xf numFmtId="0" fontId="0" fillId="0" borderId="0" xfId="0" applyBorder="1" applyAlignment="1" applyProtection="1">
      <alignment horizontal="center"/>
    </xf>
    <xf numFmtId="1" fontId="9" fillId="0" borderId="25" xfId="0" applyNumberFormat="1" applyFont="1" applyFill="1" applyBorder="1" applyAlignment="1" applyProtection="1"/>
    <xf numFmtId="1" fontId="9" fillId="0" borderId="40" xfId="0" applyNumberFormat="1" applyFont="1" applyFill="1" applyBorder="1" applyAlignment="1" applyProtection="1"/>
    <xf numFmtId="0" fontId="20" fillId="0" borderId="8" xfId="0" applyFont="1" applyBorder="1" applyAlignment="1" applyProtection="1">
      <alignment vertical="center"/>
    </xf>
    <xf numFmtId="0" fontId="0" fillId="0" borderId="9" xfId="0" applyBorder="1" applyAlignment="1" applyProtection="1">
      <alignment vertical="center"/>
    </xf>
    <xf numFmtId="0" fontId="19" fillId="0" borderId="8" xfId="0" applyFont="1" applyFill="1" applyBorder="1" applyAlignment="1" applyProtection="1">
      <alignment horizontal="left" vertical="center"/>
    </xf>
    <xf numFmtId="0" fontId="0" fillId="0" borderId="15" xfId="0" applyBorder="1" applyAlignment="1" applyProtection="1"/>
    <xf numFmtId="0" fontId="0" fillId="0" borderId="9" xfId="0" applyBorder="1" applyAlignment="1" applyProtection="1"/>
    <xf numFmtId="0" fontId="15" fillId="0" borderId="2" xfId="0" applyFont="1" applyFill="1" applyBorder="1" applyAlignment="1" applyProtection="1"/>
    <xf numFmtId="0" fontId="15" fillId="0" borderId="2" xfId="0" applyFont="1" applyBorder="1" applyAlignment="1"/>
    <xf numFmtId="0" fontId="38" fillId="3" borderId="16" xfId="0" applyFont="1" applyFill="1" applyBorder="1" applyAlignment="1">
      <alignment vertical="top" wrapText="1"/>
    </xf>
    <xf numFmtId="0" fontId="38" fillId="3" borderId="17" xfId="0" applyFont="1" applyFill="1" applyBorder="1" applyAlignment="1">
      <alignment vertical="top" wrapText="1"/>
    </xf>
    <xf numFmtId="0" fontId="38" fillId="3" borderId="18" xfId="0" applyFont="1" applyFill="1" applyBorder="1" applyAlignment="1">
      <alignment vertical="top" wrapText="1"/>
    </xf>
    <xf numFmtId="0" fontId="38" fillId="3" borderId="23" xfId="0" applyFont="1" applyFill="1" applyBorder="1" applyAlignment="1">
      <alignment vertical="top" wrapText="1"/>
    </xf>
    <xf numFmtId="0" fontId="38" fillId="3" borderId="24" xfId="0" applyFont="1" applyFill="1" applyBorder="1" applyAlignment="1">
      <alignment vertical="top" wrapText="1"/>
    </xf>
    <xf numFmtId="0" fontId="38" fillId="3" borderId="22" xfId="0" applyFont="1" applyFill="1" applyBorder="1" applyAlignment="1">
      <alignment vertical="top" wrapText="1"/>
    </xf>
    <xf numFmtId="0" fontId="15" fillId="0" borderId="23" xfId="0" applyFont="1" applyFill="1" applyBorder="1" applyAlignment="1" applyProtection="1"/>
    <xf numFmtId="0" fontId="15" fillId="0" borderId="24" xfId="0" applyFont="1" applyFill="1" applyBorder="1" applyAlignment="1" applyProtection="1"/>
    <xf numFmtId="0" fontId="15" fillId="0" borderId="22" xfId="0" applyFont="1" applyFill="1" applyBorder="1" applyAlignment="1" applyProtection="1"/>
    <xf numFmtId="0" fontId="1" fillId="2" borderId="16" xfId="0" applyFont="1" applyFill="1" applyBorder="1" applyAlignment="1" applyProtection="1">
      <alignment wrapText="1"/>
    </xf>
    <xf numFmtId="0" fontId="15" fillId="0" borderId="16" xfId="0" applyFont="1" applyBorder="1" applyAlignment="1">
      <alignment vertical="top" wrapText="1"/>
    </xf>
    <xf numFmtId="0" fontId="15" fillId="0" borderId="17" xfId="0" applyFont="1" applyBorder="1" applyAlignment="1">
      <alignment vertical="top" wrapText="1"/>
    </xf>
    <xf numFmtId="0" fontId="15" fillId="0" borderId="18" xfId="0" applyFont="1" applyBorder="1" applyAlignment="1">
      <alignment vertical="top" wrapText="1"/>
    </xf>
    <xf numFmtId="0" fontId="15" fillId="0" borderId="23" xfId="0" applyFont="1" applyBorder="1" applyAlignment="1">
      <alignment vertical="top" wrapText="1"/>
    </xf>
    <xf numFmtId="0" fontId="15" fillId="0" borderId="24" xfId="0" applyFont="1" applyBorder="1" applyAlignment="1">
      <alignment vertical="top" wrapText="1"/>
    </xf>
    <xf numFmtId="0" fontId="15" fillId="0" borderId="22" xfId="0" applyFont="1" applyBorder="1" applyAlignment="1">
      <alignment vertical="top" wrapText="1"/>
    </xf>
    <xf numFmtId="0" fontId="13" fillId="0" borderId="16" xfId="0" applyFont="1" applyBorder="1" applyAlignment="1" applyProtection="1">
      <alignment wrapText="1"/>
      <protection locked="0"/>
    </xf>
    <xf numFmtId="0" fontId="13" fillId="0" borderId="17" xfId="0" applyFont="1" applyBorder="1" applyAlignment="1" applyProtection="1">
      <alignment wrapText="1"/>
      <protection locked="0"/>
    </xf>
    <xf numFmtId="0" fontId="13" fillId="0" borderId="18" xfId="0" applyFont="1" applyBorder="1" applyAlignment="1" applyProtection="1">
      <alignment wrapText="1"/>
      <protection locked="0"/>
    </xf>
    <xf numFmtId="0" fontId="13" fillId="0" borderId="19" xfId="0" applyFont="1" applyBorder="1" applyAlignment="1" applyProtection="1">
      <alignment wrapText="1"/>
      <protection locked="0"/>
    </xf>
    <xf numFmtId="0" fontId="13" fillId="0" borderId="0" xfId="0" applyFont="1" applyAlignment="1" applyProtection="1">
      <alignment wrapText="1"/>
      <protection locked="0"/>
    </xf>
    <xf numFmtId="0" fontId="13" fillId="0" borderId="20" xfId="0" applyFont="1" applyBorder="1" applyAlignment="1" applyProtection="1">
      <alignment wrapText="1"/>
      <protection locked="0"/>
    </xf>
    <xf numFmtId="0" fontId="13" fillId="0" borderId="23" xfId="0" applyFont="1" applyBorder="1" applyAlignment="1" applyProtection="1">
      <alignment wrapText="1"/>
      <protection locked="0"/>
    </xf>
    <xf numFmtId="0" fontId="13" fillId="0" borderId="24" xfId="0" applyFont="1" applyBorder="1" applyAlignment="1" applyProtection="1">
      <alignment wrapText="1"/>
      <protection locked="0"/>
    </xf>
    <xf numFmtId="0" fontId="13" fillId="0" borderId="22" xfId="0" applyFont="1" applyBorder="1" applyAlignment="1" applyProtection="1">
      <alignment wrapText="1"/>
      <protection locked="0"/>
    </xf>
    <xf numFmtId="0" fontId="41" fillId="6" borderId="19" xfId="0" applyFont="1" applyFill="1" applyBorder="1" applyAlignment="1" applyProtection="1">
      <alignment horizontal="left" vertical="top" wrapText="1"/>
      <protection locked="0"/>
    </xf>
    <xf numFmtId="0" fontId="0" fillId="0" borderId="19" xfId="0" applyBorder="1" applyAlignment="1" applyProtection="1">
      <alignment horizontal="left" vertical="top"/>
      <protection locked="0"/>
    </xf>
    <xf numFmtId="0" fontId="19" fillId="0" borderId="8" xfId="0" applyFont="1" applyFill="1" applyBorder="1" applyAlignment="1" applyProtection="1">
      <alignment horizontal="center"/>
    </xf>
    <xf numFmtId="0" fontId="24" fillId="0" borderId="9" xfId="0" applyFont="1" applyFill="1" applyBorder="1" applyAlignment="1" applyProtection="1">
      <alignment horizontal="center"/>
    </xf>
    <xf numFmtId="0" fontId="41" fillId="0" borderId="0" xfId="0" applyFont="1" applyAlignment="1" applyProtection="1">
      <alignment wrapText="1"/>
    </xf>
    <xf numFmtId="0" fontId="19" fillId="0" borderId="8" xfId="0" applyFont="1" applyFill="1" applyBorder="1" applyAlignment="1" applyProtection="1">
      <alignment horizontal="center" vertical="center"/>
    </xf>
    <xf numFmtId="0" fontId="19" fillId="0" borderId="15" xfId="0" applyFont="1" applyBorder="1" applyAlignment="1" applyProtection="1">
      <alignment horizontal="center" vertical="center"/>
    </xf>
  </cellXfs>
  <cellStyles count="3">
    <cellStyle name="Prozent" xfId="2" builtinId="5"/>
    <cellStyle name="Standard" xfId="0" builtinId="0"/>
    <cellStyle name="Währung" xfId="1" builtinId="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Arial"/>
                <a:ea typeface="Arial"/>
                <a:cs typeface="Arial"/>
              </a:defRPr>
            </a:pPr>
            <a:r>
              <a:rPr lang="de-DE"/>
              <a:t>approximate sail foot profiles and height measurements</a:t>
            </a:r>
          </a:p>
        </c:rich>
      </c:tx>
      <c:layout>
        <c:manualLayout>
          <c:xMode val="edge"/>
          <c:yMode val="edge"/>
          <c:x val="1.1444104518782286E-2"/>
          <c:y val="2.9683748547824962E-2"/>
        </c:manualLayout>
      </c:layout>
      <c:overlay val="0"/>
      <c:spPr>
        <a:noFill/>
        <a:ln w="25400">
          <a:noFill/>
        </a:ln>
      </c:spPr>
    </c:title>
    <c:autoTitleDeleted val="0"/>
    <c:plotArea>
      <c:layout>
        <c:manualLayout>
          <c:layoutTarget val="inner"/>
          <c:xMode val="edge"/>
          <c:yMode val="edge"/>
          <c:x val="3.3136965229443024E-2"/>
          <c:y val="0.2219726063653808"/>
          <c:w val="0.87193043552482774"/>
          <c:h val="0.72090226956924497"/>
        </c:manualLayout>
      </c:layout>
      <c:scatterChart>
        <c:scatterStyle val="lineMarker"/>
        <c:varyColors val="0"/>
        <c:ser>
          <c:idx val="0"/>
          <c:order val="0"/>
          <c:tx>
            <c:v>Sail 1 foot heights</c:v>
          </c:tx>
          <c:spPr>
            <a:ln w="12700">
              <a:solidFill>
                <a:srgbClr val="0066CC"/>
              </a:solidFill>
              <a:prstDash val="solid"/>
            </a:ln>
          </c:spPr>
          <c:marker>
            <c:symbol val="diamond"/>
            <c:size val="5"/>
            <c:spPr>
              <a:solidFill>
                <a:srgbClr val="000090"/>
              </a:solidFill>
              <a:ln>
                <a:solidFill>
                  <a:srgbClr val="0070C0"/>
                </a:solidFill>
                <a:prstDash val="solid"/>
              </a:ln>
            </c:spPr>
          </c:marker>
          <c:xVal>
            <c:numRef>
              <c:f>'sail 1 - page 2'!$Y$25:$Y$37</c:f>
              <c:numCache>
                <c:formatCode>General</c:formatCode>
                <c:ptCount val="13"/>
                <c:pt idx="0">
                  <c:v>0</c:v>
                </c:pt>
                <c:pt idx="1">
                  <c:v>50</c:v>
                </c:pt>
                <c:pt idx="2">
                  <c:v>100</c:v>
                </c:pt>
                <c:pt idx="3">
                  <c:v>150</c:v>
                </c:pt>
                <c:pt idx="4">
                  <c:v>200</c:v>
                </c:pt>
                <c:pt idx="5">
                  <c:v>250</c:v>
                </c:pt>
                <c:pt idx="6">
                  <c:v>300</c:v>
                </c:pt>
                <c:pt idx="7">
                  <c:v>350</c:v>
                </c:pt>
                <c:pt idx="8">
                  <c:v>400</c:v>
                </c:pt>
                <c:pt idx="9">
                  <c:v>435</c:v>
                </c:pt>
                <c:pt idx="10">
                  <c:v>435</c:v>
                </c:pt>
                <c:pt idx="11">
                  <c:v>435</c:v>
                </c:pt>
                <c:pt idx="12">
                  <c:v>435</c:v>
                </c:pt>
              </c:numCache>
            </c:numRef>
          </c:xVal>
          <c:yVal>
            <c:numRef>
              <c:f>'sail 1 - page 2'!$Z$25:$Z$37</c:f>
              <c:numCache>
                <c:formatCode>General</c:formatCode>
                <c:ptCount val="13"/>
                <c:pt idx="0" formatCode="0">
                  <c:v>12</c:v>
                </c:pt>
                <c:pt idx="1">
                  <c:v>35</c:v>
                </c:pt>
                <c:pt idx="2">
                  <c:v>45</c:v>
                </c:pt>
                <c:pt idx="3">
                  <c:v>45</c:v>
                </c:pt>
                <c:pt idx="4">
                  <c:v>40</c:v>
                </c:pt>
                <c:pt idx="5">
                  <c:v>34</c:v>
                </c:pt>
                <c:pt idx="6">
                  <c:v>27</c:v>
                </c:pt>
                <c:pt idx="7">
                  <c:v>19</c:v>
                </c:pt>
                <c:pt idx="8">
                  <c:v>9</c:v>
                </c:pt>
                <c:pt idx="9">
                  <c:v>0</c:v>
                </c:pt>
                <c:pt idx="10">
                  <c:v>0</c:v>
                </c:pt>
                <c:pt idx="11">
                  <c:v>0</c:v>
                </c:pt>
                <c:pt idx="12">
                  <c:v>0</c:v>
                </c:pt>
              </c:numCache>
            </c:numRef>
          </c:yVal>
          <c:smooth val="0"/>
          <c:extLst>
            <c:ext xmlns:c16="http://schemas.microsoft.com/office/drawing/2014/chart" uri="{C3380CC4-5D6E-409C-BE32-E72D297353CC}">
              <c16:uniqueId val="{00000000-6314-44FC-B973-F625B86A64E2}"/>
            </c:ext>
          </c:extLst>
        </c:ser>
        <c:ser>
          <c:idx val="1"/>
          <c:order val="1"/>
          <c:tx>
            <c:v>Sail 2 foot heights</c:v>
          </c:tx>
          <c:spPr>
            <a:ln w="12700">
              <a:solidFill>
                <a:srgbClr val="DD0806"/>
              </a:solidFill>
              <a:prstDash val="solid"/>
            </a:ln>
          </c:spPr>
          <c:marker>
            <c:symbol val="square"/>
            <c:size val="5"/>
            <c:spPr>
              <a:solidFill>
                <a:srgbClr val="F20884"/>
              </a:solidFill>
              <a:ln>
                <a:solidFill>
                  <a:srgbClr val="FF0000"/>
                </a:solidFill>
                <a:prstDash val="solid"/>
              </a:ln>
            </c:spPr>
          </c:marker>
          <c:xVal>
            <c:numRef>
              <c:f>'sail 2 - page 3'!$Y$25:$Y$37</c:f>
              <c:numCache>
                <c:formatCode>General</c:formatCode>
                <c:ptCount val="13"/>
                <c:pt idx="0">
                  <c:v>0</c:v>
                </c:pt>
                <c:pt idx="1">
                  <c:v>50</c:v>
                </c:pt>
                <c:pt idx="2">
                  <c:v>100</c:v>
                </c:pt>
                <c:pt idx="3">
                  <c:v>150</c:v>
                </c:pt>
                <c:pt idx="4">
                  <c:v>200</c:v>
                </c:pt>
                <c:pt idx="5">
                  <c:v>250</c:v>
                </c:pt>
                <c:pt idx="6">
                  <c:v>300</c:v>
                </c:pt>
                <c:pt idx="7">
                  <c:v>350</c:v>
                </c:pt>
                <c:pt idx="8">
                  <c:v>400</c:v>
                </c:pt>
                <c:pt idx="9">
                  <c:v>404</c:v>
                </c:pt>
                <c:pt idx="10">
                  <c:v>404</c:v>
                </c:pt>
                <c:pt idx="11">
                  <c:v>404</c:v>
                </c:pt>
                <c:pt idx="12">
                  <c:v>404</c:v>
                </c:pt>
              </c:numCache>
            </c:numRef>
          </c:xVal>
          <c:yVal>
            <c:numRef>
              <c:f>'sail 2 - page 3'!$Z$25:$Z$37</c:f>
              <c:numCache>
                <c:formatCode>General</c:formatCode>
                <c:ptCount val="13"/>
                <c:pt idx="0" formatCode="0">
                  <c:v>125</c:v>
                </c:pt>
                <c:pt idx="1">
                  <c:v>130</c:v>
                </c:pt>
                <c:pt idx="2">
                  <c:v>134</c:v>
                </c:pt>
                <c:pt idx="3">
                  <c:v>112</c:v>
                </c:pt>
                <c:pt idx="4">
                  <c:v>90</c:v>
                </c:pt>
                <c:pt idx="5">
                  <c:v>68</c:v>
                </c:pt>
                <c:pt idx="6">
                  <c:v>46</c:v>
                </c:pt>
                <c:pt idx="7">
                  <c:v>24</c:v>
                </c:pt>
                <c:pt idx="8">
                  <c:v>2</c:v>
                </c:pt>
                <c:pt idx="9">
                  <c:v>0</c:v>
                </c:pt>
                <c:pt idx="10">
                  <c:v>0</c:v>
                </c:pt>
                <c:pt idx="11">
                  <c:v>0</c:v>
                </c:pt>
                <c:pt idx="12">
                  <c:v>0</c:v>
                </c:pt>
              </c:numCache>
            </c:numRef>
          </c:yVal>
          <c:smooth val="0"/>
          <c:extLst>
            <c:ext xmlns:c16="http://schemas.microsoft.com/office/drawing/2014/chart" uri="{C3380CC4-5D6E-409C-BE32-E72D297353CC}">
              <c16:uniqueId val="{00000001-6314-44FC-B973-F625B86A64E2}"/>
            </c:ext>
          </c:extLst>
        </c:ser>
        <c:ser>
          <c:idx val="2"/>
          <c:order val="2"/>
          <c:tx>
            <c:v>Sail 1 foot roach</c:v>
          </c:tx>
          <c:spPr>
            <a:ln w="12700">
              <a:solidFill>
                <a:srgbClr val="666699"/>
              </a:solidFill>
              <a:prstDash val="solid"/>
            </a:ln>
          </c:spPr>
          <c:marker>
            <c:spPr>
              <a:solidFill>
                <a:srgbClr val="A5A5A5"/>
              </a:solidFill>
              <a:ln>
                <a:solidFill>
                  <a:srgbClr val="666699"/>
                </a:solidFill>
                <a:prstDash val="solid"/>
              </a:ln>
            </c:spPr>
          </c:marker>
          <c:xVal>
            <c:numRef>
              <c:f>'sail 1 - page 2'!$Y$25:$Y$37</c:f>
              <c:numCache>
                <c:formatCode>General</c:formatCode>
                <c:ptCount val="13"/>
                <c:pt idx="0">
                  <c:v>0</c:v>
                </c:pt>
                <c:pt idx="1">
                  <c:v>50</c:v>
                </c:pt>
                <c:pt idx="2">
                  <c:v>100</c:v>
                </c:pt>
                <c:pt idx="3">
                  <c:v>150</c:v>
                </c:pt>
                <c:pt idx="4">
                  <c:v>200</c:v>
                </c:pt>
                <c:pt idx="5">
                  <c:v>250</c:v>
                </c:pt>
                <c:pt idx="6">
                  <c:v>300</c:v>
                </c:pt>
                <c:pt idx="7">
                  <c:v>350</c:v>
                </c:pt>
                <c:pt idx="8">
                  <c:v>400</c:v>
                </c:pt>
                <c:pt idx="9">
                  <c:v>435</c:v>
                </c:pt>
                <c:pt idx="10">
                  <c:v>435</c:v>
                </c:pt>
                <c:pt idx="11">
                  <c:v>435</c:v>
                </c:pt>
                <c:pt idx="12">
                  <c:v>435</c:v>
                </c:pt>
              </c:numCache>
            </c:numRef>
          </c:xVal>
          <c:yVal>
            <c:numRef>
              <c:f>'sail 1 - page 2'!$AD$25:$AD$37</c:f>
              <c:numCache>
                <c:formatCode>0</c:formatCode>
                <c:ptCount val="13"/>
                <c:pt idx="0">
                  <c:v>0</c:v>
                </c:pt>
                <c:pt idx="1">
                  <c:v>24.379310344827587</c:v>
                </c:pt>
                <c:pt idx="2">
                  <c:v>35.758620689655174</c:v>
                </c:pt>
                <c:pt idx="3">
                  <c:v>37.137931034482762</c:v>
                </c:pt>
                <c:pt idx="4">
                  <c:v>33.517241379310349</c:v>
                </c:pt>
                <c:pt idx="5">
                  <c:v>28.896551724137929</c:v>
                </c:pt>
                <c:pt idx="6">
                  <c:v>23.275862068965516</c:v>
                </c:pt>
                <c:pt idx="7">
                  <c:v>16.655172413793103</c:v>
                </c:pt>
                <c:pt idx="8">
                  <c:v>8.0344827586206904</c:v>
                </c:pt>
                <c:pt idx="9">
                  <c:v>0</c:v>
                </c:pt>
                <c:pt idx="10">
                  <c:v>0</c:v>
                </c:pt>
                <c:pt idx="11">
                  <c:v>0</c:v>
                </c:pt>
                <c:pt idx="12">
                  <c:v>0</c:v>
                </c:pt>
              </c:numCache>
            </c:numRef>
          </c:yVal>
          <c:smooth val="0"/>
          <c:extLst>
            <c:ext xmlns:c16="http://schemas.microsoft.com/office/drawing/2014/chart" uri="{C3380CC4-5D6E-409C-BE32-E72D297353CC}">
              <c16:uniqueId val="{00000002-6314-44FC-B973-F625B86A64E2}"/>
            </c:ext>
          </c:extLst>
        </c:ser>
        <c:ser>
          <c:idx val="3"/>
          <c:order val="3"/>
          <c:tx>
            <c:v>Sail 2 foot roach</c:v>
          </c:tx>
          <c:spPr>
            <a:ln w="12700">
              <a:solidFill>
                <a:srgbClr val="DD0806"/>
              </a:solidFill>
              <a:prstDash val="solid"/>
            </a:ln>
          </c:spPr>
          <c:marker>
            <c:spPr>
              <a:solidFill>
                <a:srgbClr val="C00000"/>
              </a:solidFill>
              <a:ln>
                <a:solidFill>
                  <a:srgbClr val="DD0806"/>
                </a:solidFill>
                <a:prstDash val="solid"/>
              </a:ln>
            </c:spPr>
          </c:marker>
          <c:xVal>
            <c:numRef>
              <c:f>'sail 2 - page 3'!$Y$25:$Y$37</c:f>
              <c:numCache>
                <c:formatCode>General</c:formatCode>
                <c:ptCount val="13"/>
                <c:pt idx="0">
                  <c:v>0</c:v>
                </c:pt>
                <c:pt idx="1">
                  <c:v>50</c:v>
                </c:pt>
                <c:pt idx="2">
                  <c:v>100</c:v>
                </c:pt>
                <c:pt idx="3">
                  <c:v>150</c:v>
                </c:pt>
                <c:pt idx="4">
                  <c:v>200</c:v>
                </c:pt>
                <c:pt idx="5">
                  <c:v>250</c:v>
                </c:pt>
                <c:pt idx="6">
                  <c:v>300</c:v>
                </c:pt>
                <c:pt idx="7">
                  <c:v>350</c:v>
                </c:pt>
                <c:pt idx="8">
                  <c:v>400</c:v>
                </c:pt>
                <c:pt idx="9">
                  <c:v>404</c:v>
                </c:pt>
                <c:pt idx="10">
                  <c:v>404</c:v>
                </c:pt>
                <c:pt idx="11">
                  <c:v>404</c:v>
                </c:pt>
                <c:pt idx="12">
                  <c:v>404</c:v>
                </c:pt>
              </c:numCache>
            </c:numRef>
          </c:xVal>
          <c:yVal>
            <c:numRef>
              <c:f>'sail 2 - page 3'!$AD$25:$AD$37</c:f>
              <c:numCache>
                <c:formatCode>0</c:formatCode>
                <c:ptCount val="13"/>
                <c:pt idx="0">
                  <c:v>0</c:v>
                </c:pt>
                <c:pt idx="1">
                  <c:v>20.470297029702976</c:v>
                </c:pt>
                <c:pt idx="2">
                  <c:v>39.940594059405939</c:v>
                </c:pt>
                <c:pt idx="3">
                  <c:v>33.410891089108915</c:v>
                </c:pt>
                <c:pt idx="4">
                  <c:v>26.881188118811885</c:v>
                </c:pt>
                <c:pt idx="5">
                  <c:v>20.351485148514854</c:v>
                </c:pt>
                <c:pt idx="6">
                  <c:v>13.821782178217823</c:v>
                </c:pt>
                <c:pt idx="7">
                  <c:v>7.2920792079207928</c:v>
                </c:pt>
                <c:pt idx="8">
                  <c:v>0.76237623762376239</c:v>
                </c:pt>
                <c:pt idx="9">
                  <c:v>0</c:v>
                </c:pt>
                <c:pt idx="10">
                  <c:v>0</c:v>
                </c:pt>
                <c:pt idx="11">
                  <c:v>0</c:v>
                </c:pt>
                <c:pt idx="12">
                  <c:v>0</c:v>
                </c:pt>
              </c:numCache>
            </c:numRef>
          </c:yVal>
          <c:smooth val="0"/>
          <c:extLst>
            <c:ext xmlns:c16="http://schemas.microsoft.com/office/drawing/2014/chart" uri="{C3380CC4-5D6E-409C-BE32-E72D297353CC}">
              <c16:uniqueId val="{00000003-6314-44FC-B973-F625B86A64E2}"/>
            </c:ext>
          </c:extLst>
        </c:ser>
        <c:dLbls>
          <c:showLegendKey val="0"/>
          <c:showVal val="0"/>
          <c:showCatName val="0"/>
          <c:showSerName val="0"/>
          <c:showPercent val="0"/>
          <c:showBubbleSize val="0"/>
        </c:dLbls>
        <c:axId val="250180488"/>
        <c:axId val="250180880"/>
      </c:scatterChart>
      <c:valAx>
        <c:axId val="250180488"/>
        <c:scaling>
          <c:orientation val="maxMin"/>
        </c:scaling>
        <c:delete val="0"/>
        <c:axPos val="t"/>
        <c:minorGridlines>
          <c:spPr>
            <a:ln w="3175">
              <a:solidFill>
                <a:srgbClr val="000000"/>
              </a:solidFill>
              <a:prstDash val="solid"/>
            </a:ln>
          </c:spPr>
        </c:minorGridlines>
        <c:title>
          <c:tx>
            <c:rich>
              <a:bodyPr/>
              <a:lstStyle/>
              <a:p>
                <a:pPr>
                  <a:defRPr sz="1100" b="1" i="0" u="none" strike="noStrike" baseline="0">
                    <a:solidFill>
                      <a:srgbClr val="000000"/>
                    </a:solidFill>
                    <a:latin typeface="Arial"/>
                    <a:ea typeface="Arial"/>
                    <a:cs typeface="Arial"/>
                  </a:defRPr>
                </a:pPr>
                <a:r>
                  <a:rPr lang="de-DE"/>
                  <a:t>distance from luff</a:t>
                </a:r>
              </a:p>
            </c:rich>
          </c:tx>
          <c:layout>
            <c:manualLayout>
              <c:xMode val="edge"/>
              <c:yMode val="edge"/>
              <c:x val="0.74757503719678353"/>
              <c:y val="8.3032858597593337E-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de-DE"/>
          </a:p>
        </c:txPr>
        <c:crossAx val="250180880"/>
        <c:crosses val="autoZero"/>
        <c:crossBetween val="midCat"/>
        <c:minorUnit val="50"/>
      </c:valAx>
      <c:valAx>
        <c:axId val="250180880"/>
        <c:scaling>
          <c:orientation val="maxMin"/>
        </c:scaling>
        <c:delete val="0"/>
        <c:axPos val="r"/>
        <c:majorGridlines>
          <c:spPr>
            <a:ln w="3175">
              <a:solidFill>
                <a:srgbClr val="000000"/>
              </a:solidFill>
              <a:prstDash val="solid"/>
            </a:ln>
          </c:spPr>
        </c:majorGridlines>
        <c:title>
          <c:tx>
            <c:rich>
              <a:bodyPr/>
              <a:lstStyle/>
              <a:p>
                <a:pPr>
                  <a:defRPr sz="1100" b="1" i="0" u="none" strike="noStrike" baseline="0">
                    <a:solidFill>
                      <a:srgbClr val="000000"/>
                    </a:solidFill>
                    <a:latin typeface="Arial"/>
                    <a:ea typeface="Arial"/>
                    <a:cs typeface="Arial"/>
                  </a:defRPr>
                </a:pPr>
                <a:r>
                  <a:rPr lang="de-DE"/>
                  <a:t>roach depth and height measurements</a:t>
                </a:r>
              </a:p>
            </c:rich>
          </c:tx>
          <c:layout>
            <c:manualLayout>
              <c:xMode val="edge"/>
              <c:yMode val="edge"/>
              <c:x val="0.9519115970376314"/>
              <c:y val="0.19215323494399267"/>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de-DE"/>
          </a:p>
        </c:txPr>
        <c:crossAx val="250180488"/>
        <c:crosses val="autoZero"/>
        <c:crossBetween val="midCat"/>
        <c:majorUnit val="10"/>
        <c:minorUnit val="10"/>
      </c:valAx>
      <c:spPr>
        <a:solidFill>
          <a:srgbClr val="C0C0C0"/>
        </a:solidFill>
        <a:ln w="12700">
          <a:solidFill>
            <a:srgbClr val="808080"/>
          </a:solidFill>
          <a:prstDash val="solid"/>
        </a:ln>
      </c:spPr>
    </c:plotArea>
    <c:legend>
      <c:legendPos val="r"/>
      <c:layout>
        <c:manualLayout>
          <c:xMode val="edge"/>
          <c:yMode val="edge"/>
          <c:x val="4.7740875210527237E-2"/>
          <c:y val="0.62295109669885262"/>
          <c:w val="0.29156034503571993"/>
          <c:h val="0.31147554834942631"/>
        </c:manualLayout>
      </c:layout>
      <c:overlay val="0"/>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de-DE"/>
    </a:p>
  </c:txPr>
  <c:printSettings>
    <c:headerFooter alignWithMargins="0"/>
    <c:pageMargins b="1" l="0.75" r="0.75"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a:ea typeface="Arial"/>
                <a:cs typeface="Arial"/>
              </a:defRPr>
            </a:pPr>
            <a:r>
              <a:rPr lang="de-DE"/>
              <a:t>Sail 1 cross widths</a:t>
            </a:r>
          </a:p>
        </c:rich>
      </c:tx>
      <c:layout>
        <c:manualLayout>
          <c:xMode val="edge"/>
          <c:yMode val="edge"/>
          <c:x val="0.47612719724775437"/>
          <c:y val="2.8006188184486271E-2"/>
        </c:manualLayout>
      </c:layout>
      <c:overlay val="0"/>
      <c:spPr>
        <a:noFill/>
        <a:ln w="25400">
          <a:noFill/>
        </a:ln>
      </c:spPr>
    </c:title>
    <c:autoTitleDeleted val="0"/>
    <c:plotArea>
      <c:layout>
        <c:manualLayout>
          <c:layoutTarget val="inner"/>
          <c:xMode val="edge"/>
          <c:yMode val="edge"/>
          <c:x val="7.8949290021903512E-2"/>
          <c:y val="8.5744715309215139E-2"/>
          <c:w val="0.89583849832740603"/>
          <c:h val="0.79563279660267172"/>
        </c:manualLayout>
      </c:layout>
      <c:scatterChart>
        <c:scatterStyle val="smoothMarker"/>
        <c:varyColors val="0"/>
        <c:ser>
          <c:idx val="0"/>
          <c:order val="0"/>
          <c:tx>
            <c:v>sail 1 profile</c:v>
          </c:tx>
          <c:spPr>
            <a:ln w="12700">
              <a:solidFill>
                <a:srgbClr val="000090"/>
              </a:solidFill>
              <a:prstDash val="solid"/>
            </a:ln>
          </c:spPr>
          <c:marker>
            <c:symbol val="diamond"/>
            <c:size val="5"/>
            <c:spPr>
              <a:solidFill>
                <a:srgbClr val="000080"/>
              </a:solidFill>
              <a:ln>
                <a:solidFill>
                  <a:srgbClr val="000090"/>
                </a:solidFill>
                <a:prstDash val="solid"/>
              </a:ln>
            </c:spPr>
          </c:marker>
          <c:xVal>
            <c:numRef>
              <c:f>'sail 1 - page 2'!$X$11:$X$22</c:f>
              <c:numCache>
                <c:formatCode>General</c:formatCode>
                <c:ptCount val="12"/>
                <c:pt idx="0">
                  <c:v>2050</c:v>
                </c:pt>
                <c:pt idx="1">
                  <c:v>2000</c:v>
                </c:pt>
                <c:pt idx="2">
                  <c:v>1800</c:v>
                </c:pt>
                <c:pt idx="3">
                  <c:v>1600</c:v>
                </c:pt>
                <c:pt idx="4">
                  <c:v>1400</c:v>
                </c:pt>
                <c:pt idx="5">
                  <c:v>1200</c:v>
                </c:pt>
                <c:pt idx="6">
                  <c:v>1000</c:v>
                </c:pt>
                <c:pt idx="7">
                  <c:v>800</c:v>
                </c:pt>
                <c:pt idx="8">
                  <c:v>600</c:v>
                </c:pt>
                <c:pt idx="9">
                  <c:v>400</c:v>
                </c:pt>
                <c:pt idx="10">
                  <c:v>200</c:v>
                </c:pt>
                <c:pt idx="11">
                  <c:v>0</c:v>
                </c:pt>
              </c:numCache>
            </c:numRef>
          </c:xVal>
          <c:yVal>
            <c:numRef>
              <c:f>'sail 1 - page 2'!$Y$11:$Y$22</c:f>
              <c:numCache>
                <c:formatCode>0</c:formatCode>
                <c:ptCount val="12"/>
                <c:pt idx="0">
                  <c:v>0</c:v>
                </c:pt>
                <c:pt idx="1">
                  <c:v>40</c:v>
                </c:pt>
                <c:pt idx="2">
                  <c:v>100</c:v>
                </c:pt>
                <c:pt idx="3">
                  <c:v>145</c:v>
                </c:pt>
                <c:pt idx="4">
                  <c:v>190</c:v>
                </c:pt>
                <c:pt idx="5">
                  <c:v>230</c:v>
                </c:pt>
                <c:pt idx="6">
                  <c:v>270</c:v>
                </c:pt>
                <c:pt idx="7">
                  <c:v>310</c:v>
                </c:pt>
                <c:pt idx="8">
                  <c:v>346</c:v>
                </c:pt>
                <c:pt idx="9">
                  <c:v>380</c:v>
                </c:pt>
                <c:pt idx="10">
                  <c:v>310</c:v>
                </c:pt>
                <c:pt idx="11">
                  <c:v>435</c:v>
                </c:pt>
              </c:numCache>
            </c:numRef>
          </c:yVal>
          <c:smooth val="1"/>
          <c:extLst>
            <c:ext xmlns:c16="http://schemas.microsoft.com/office/drawing/2014/chart" uri="{C3380CC4-5D6E-409C-BE32-E72D297353CC}">
              <c16:uniqueId val="{00000000-B405-4058-BE05-8A82D2F6A423}"/>
            </c:ext>
          </c:extLst>
        </c:ser>
        <c:ser>
          <c:idx val="1"/>
          <c:order val="1"/>
          <c:tx>
            <c:v>cross width differences</c:v>
          </c:tx>
          <c:spPr>
            <a:ln w="12700">
              <a:solidFill>
                <a:srgbClr val="F20884"/>
              </a:solidFill>
              <a:prstDash val="solid"/>
            </a:ln>
          </c:spPr>
          <c:marker>
            <c:symbol val="square"/>
            <c:size val="5"/>
            <c:spPr>
              <a:solidFill>
                <a:srgbClr val="FF00FF"/>
              </a:solidFill>
              <a:ln>
                <a:solidFill>
                  <a:srgbClr val="F20884"/>
                </a:solidFill>
                <a:prstDash val="solid"/>
              </a:ln>
            </c:spPr>
          </c:marker>
          <c:xVal>
            <c:numRef>
              <c:f>'sail 1 - page 2'!$X$11:$X$22</c:f>
              <c:numCache>
                <c:formatCode>General</c:formatCode>
                <c:ptCount val="12"/>
                <c:pt idx="0">
                  <c:v>2050</c:v>
                </c:pt>
                <c:pt idx="1">
                  <c:v>2000</c:v>
                </c:pt>
                <c:pt idx="2">
                  <c:v>1800</c:v>
                </c:pt>
                <c:pt idx="3">
                  <c:v>1600</c:v>
                </c:pt>
                <c:pt idx="4">
                  <c:v>1400</c:v>
                </c:pt>
                <c:pt idx="5">
                  <c:v>1200</c:v>
                </c:pt>
                <c:pt idx="6">
                  <c:v>1000</c:v>
                </c:pt>
                <c:pt idx="7">
                  <c:v>800</c:v>
                </c:pt>
                <c:pt idx="8">
                  <c:v>600</c:v>
                </c:pt>
                <c:pt idx="9">
                  <c:v>400</c:v>
                </c:pt>
                <c:pt idx="10">
                  <c:v>200</c:v>
                </c:pt>
                <c:pt idx="11">
                  <c:v>0</c:v>
                </c:pt>
              </c:numCache>
            </c:numRef>
          </c:xVal>
          <c:yVal>
            <c:numRef>
              <c:f>'sail 1 - page 2'!$Z$11:$Z$22</c:f>
              <c:numCache>
                <c:formatCode>0</c:formatCode>
                <c:ptCount val="12"/>
                <c:pt idx="1">
                  <c:v>40</c:v>
                </c:pt>
                <c:pt idx="2">
                  <c:v>60</c:v>
                </c:pt>
                <c:pt idx="3">
                  <c:v>45</c:v>
                </c:pt>
                <c:pt idx="4">
                  <c:v>45</c:v>
                </c:pt>
                <c:pt idx="5">
                  <c:v>40</c:v>
                </c:pt>
                <c:pt idx="6">
                  <c:v>40</c:v>
                </c:pt>
                <c:pt idx="7">
                  <c:v>40</c:v>
                </c:pt>
                <c:pt idx="8">
                  <c:v>36</c:v>
                </c:pt>
                <c:pt idx="9">
                  <c:v>34</c:v>
                </c:pt>
                <c:pt idx="10">
                  <c:v>-70</c:v>
                </c:pt>
                <c:pt idx="11">
                  <c:v>125</c:v>
                </c:pt>
              </c:numCache>
            </c:numRef>
          </c:yVal>
          <c:smooth val="1"/>
          <c:extLst>
            <c:ext xmlns:c16="http://schemas.microsoft.com/office/drawing/2014/chart" uri="{C3380CC4-5D6E-409C-BE32-E72D297353CC}">
              <c16:uniqueId val="{00000001-B405-4058-BE05-8A82D2F6A423}"/>
            </c:ext>
          </c:extLst>
        </c:ser>
        <c:ser>
          <c:idx val="2"/>
          <c:order val="2"/>
          <c:tx>
            <c:v>ERS Cross Widths</c:v>
          </c:tx>
          <c:spPr>
            <a:ln w="3175">
              <a:solidFill>
                <a:srgbClr val="DD0806"/>
              </a:solidFill>
              <a:prstDash val="solid"/>
            </a:ln>
          </c:spPr>
          <c:marker>
            <c:symbol val="star"/>
            <c:size val="8"/>
            <c:spPr>
              <a:solidFill>
                <a:srgbClr val="A5A5A5"/>
              </a:solidFill>
              <a:ln>
                <a:solidFill>
                  <a:srgbClr val="DD0806"/>
                </a:solidFill>
                <a:prstDash val="solid"/>
              </a:ln>
            </c:spPr>
          </c:marker>
          <c:xVal>
            <c:numRef>
              <c:f>('sail 1 - page 2'!$AT$13,'sail 1 - page 2'!$AR$13,'sail 1 - page 2'!$AV$13)</c:f>
              <c:numCache>
                <c:formatCode>0.0</c:formatCode>
                <c:ptCount val="3"/>
                <c:pt idx="0">
                  <c:v>519.1153837409006</c:v>
                </c:pt>
                <c:pt idx="1">
                  <c:v>1034.6689284043052</c:v>
                </c:pt>
                <c:pt idx="2">
                  <c:v>1548.8079550956206</c:v>
                </c:pt>
              </c:numCache>
            </c:numRef>
          </c:xVal>
          <c:yVal>
            <c:numRef>
              <c:f>('sail 1 - page 2'!$AS$13,'sail 1 - page 2'!$AQ$13,'sail 1 - page 2'!$AU$13)</c:f>
              <c:numCache>
                <c:formatCode>0.0</c:formatCode>
                <c:ptCount val="3"/>
                <c:pt idx="0">
                  <c:v>359.75038476404688</c:v>
                </c:pt>
                <c:pt idx="1">
                  <c:v>263.06621431913896</c:v>
                </c:pt>
                <c:pt idx="2">
                  <c:v>156.51821010348533</c:v>
                </c:pt>
              </c:numCache>
            </c:numRef>
          </c:yVal>
          <c:smooth val="1"/>
          <c:extLst>
            <c:ext xmlns:c16="http://schemas.microsoft.com/office/drawing/2014/chart" uri="{C3380CC4-5D6E-409C-BE32-E72D297353CC}">
              <c16:uniqueId val="{00000002-B405-4058-BE05-8A82D2F6A423}"/>
            </c:ext>
          </c:extLst>
        </c:ser>
        <c:ser>
          <c:idx val="3"/>
          <c:order val="3"/>
          <c:tx>
            <c:v>sail 1 foot</c:v>
          </c:tx>
          <c:spPr>
            <a:ln w="12700">
              <a:solidFill>
                <a:srgbClr val="0000FF"/>
              </a:solidFill>
              <a:prstDash val="solid"/>
            </a:ln>
          </c:spPr>
          <c:marker>
            <c:spPr>
              <a:solidFill>
                <a:srgbClr val="FFC000"/>
              </a:solidFill>
              <a:ln>
                <a:solidFill>
                  <a:srgbClr val="003366"/>
                </a:solidFill>
                <a:prstDash val="solid"/>
              </a:ln>
            </c:spPr>
          </c:marker>
          <c:xVal>
            <c:numRef>
              <c:f>'sail 1 - page 2'!$AB$25:$AB$37</c:f>
              <c:numCache>
                <c:formatCode>0</c:formatCode>
                <c:ptCount val="13"/>
                <c:pt idx="0">
                  <c:v>-12</c:v>
                </c:pt>
                <c:pt idx="1">
                  <c:v>-35</c:v>
                </c:pt>
                <c:pt idx="2">
                  <c:v>-45</c:v>
                </c:pt>
                <c:pt idx="3">
                  <c:v>-45</c:v>
                </c:pt>
                <c:pt idx="4">
                  <c:v>-40</c:v>
                </c:pt>
                <c:pt idx="5">
                  <c:v>-34</c:v>
                </c:pt>
                <c:pt idx="6">
                  <c:v>-27</c:v>
                </c:pt>
                <c:pt idx="7">
                  <c:v>-19</c:v>
                </c:pt>
                <c:pt idx="8">
                  <c:v>-9</c:v>
                </c:pt>
                <c:pt idx="9">
                  <c:v>0</c:v>
                </c:pt>
                <c:pt idx="10">
                  <c:v>0</c:v>
                </c:pt>
                <c:pt idx="11">
                  <c:v>0</c:v>
                </c:pt>
                <c:pt idx="12">
                  <c:v>0</c:v>
                </c:pt>
              </c:numCache>
            </c:numRef>
          </c:xVal>
          <c:yVal>
            <c:numRef>
              <c:f>'sail 1 - page 2'!$Y$25:$Y$37</c:f>
              <c:numCache>
                <c:formatCode>General</c:formatCode>
                <c:ptCount val="13"/>
                <c:pt idx="0">
                  <c:v>0</c:v>
                </c:pt>
                <c:pt idx="1">
                  <c:v>50</c:v>
                </c:pt>
                <c:pt idx="2">
                  <c:v>100</c:v>
                </c:pt>
                <c:pt idx="3">
                  <c:v>150</c:v>
                </c:pt>
                <c:pt idx="4">
                  <c:v>200</c:v>
                </c:pt>
                <c:pt idx="5">
                  <c:v>250</c:v>
                </c:pt>
                <c:pt idx="6">
                  <c:v>300</c:v>
                </c:pt>
                <c:pt idx="7">
                  <c:v>350</c:v>
                </c:pt>
                <c:pt idx="8">
                  <c:v>400</c:v>
                </c:pt>
                <c:pt idx="9">
                  <c:v>435</c:v>
                </c:pt>
                <c:pt idx="10">
                  <c:v>435</c:v>
                </c:pt>
                <c:pt idx="11">
                  <c:v>435</c:v>
                </c:pt>
                <c:pt idx="12">
                  <c:v>435</c:v>
                </c:pt>
              </c:numCache>
            </c:numRef>
          </c:yVal>
          <c:smooth val="1"/>
          <c:extLst>
            <c:ext xmlns:c16="http://schemas.microsoft.com/office/drawing/2014/chart" uri="{C3380CC4-5D6E-409C-BE32-E72D297353CC}">
              <c16:uniqueId val="{00000003-B405-4058-BE05-8A82D2F6A423}"/>
            </c:ext>
          </c:extLst>
        </c:ser>
        <c:ser>
          <c:idx val="4"/>
          <c:order val="4"/>
          <c:tx>
            <c:v>height differences x 10</c:v>
          </c:tx>
          <c:spPr>
            <a:ln w="12700">
              <a:solidFill>
                <a:srgbClr val="666699"/>
              </a:solidFill>
              <a:prstDash val="solid"/>
            </a:ln>
          </c:spPr>
          <c:marker>
            <c:spPr>
              <a:solidFill>
                <a:srgbClr val="4472C4"/>
              </a:solidFill>
              <a:ln>
                <a:solidFill>
                  <a:srgbClr val="666699"/>
                </a:solidFill>
                <a:prstDash val="solid"/>
              </a:ln>
            </c:spPr>
          </c:marker>
          <c:xVal>
            <c:numRef>
              <c:f>'sail 1 - page 2'!$X$25:$X$37</c:f>
              <c:numCache>
                <c:formatCode>General</c:formatCode>
                <c:ptCount val="13"/>
                <c:pt idx="0">
                  <c:v>0</c:v>
                </c:pt>
                <c:pt idx="1">
                  <c:v>-230</c:v>
                </c:pt>
                <c:pt idx="2">
                  <c:v>-100</c:v>
                </c:pt>
                <c:pt idx="3">
                  <c:v>0</c:v>
                </c:pt>
                <c:pt idx="4">
                  <c:v>50</c:v>
                </c:pt>
                <c:pt idx="5">
                  <c:v>60</c:v>
                </c:pt>
                <c:pt idx="6">
                  <c:v>70</c:v>
                </c:pt>
                <c:pt idx="7">
                  <c:v>80</c:v>
                </c:pt>
                <c:pt idx="8">
                  <c:v>100</c:v>
                </c:pt>
                <c:pt idx="9">
                  <c:v>90</c:v>
                </c:pt>
                <c:pt idx="10">
                  <c:v>0</c:v>
                </c:pt>
                <c:pt idx="11">
                  <c:v>0</c:v>
                </c:pt>
                <c:pt idx="12">
                  <c:v>0</c:v>
                </c:pt>
              </c:numCache>
            </c:numRef>
          </c:xVal>
          <c:yVal>
            <c:numRef>
              <c:f>'sail 1 - page 2'!$Y$25:$Y$37</c:f>
              <c:numCache>
                <c:formatCode>General</c:formatCode>
                <c:ptCount val="13"/>
                <c:pt idx="0">
                  <c:v>0</c:v>
                </c:pt>
                <c:pt idx="1">
                  <c:v>50</c:v>
                </c:pt>
                <c:pt idx="2">
                  <c:v>100</c:v>
                </c:pt>
                <c:pt idx="3">
                  <c:v>150</c:v>
                </c:pt>
                <c:pt idx="4">
                  <c:v>200</c:v>
                </c:pt>
                <c:pt idx="5">
                  <c:v>250</c:v>
                </c:pt>
                <c:pt idx="6">
                  <c:v>300</c:v>
                </c:pt>
                <c:pt idx="7">
                  <c:v>350</c:v>
                </c:pt>
                <c:pt idx="8">
                  <c:v>400</c:v>
                </c:pt>
                <c:pt idx="9">
                  <c:v>435</c:v>
                </c:pt>
                <c:pt idx="10">
                  <c:v>435</c:v>
                </c:pt>
                <c:pt idx="11">
                  <c:v>435</c:v>
                </c:pt>
                <c:pt idx="12">
                  <c:v>435</c:v>
                </c:pt>
              </c:numCache>
            </c:numRef>
          </c:yVal>
          <c:smooth val="1"/>
          <c:extLst>
            <c:ext xmlns:c16="http://schemas.microsoft.com/office/drawing/2014/chart" uri="{C3380CC4-5D6E-409C-BE32-E72D297353CC}">
              <c16:uniqueId val="{00000004-B405-4058-BE05-8A82D2F6A423}"/>
            </c:ext>
          </c:extLst>
        </c:ser>
        <c:dLbls>
          <c:showLegendKey val="0"/>
          <c:showVal val="0"/>
          <c:showCatName val="0"/>
          <c:showSerName val="0"/>
          <c:showPercent val="0"/>
          <c:showBubbleSize val="0"/>
        </c:dLbls>
        <c:axId val="175036256"/>
        <c:axId val="338239176"/>
      </c:scatterChart>
      <c:valAx>
        <c:axId val="175036256"/>
        <c:scaling>
          <c:orientation val="minMax"/>
          <c:max val="2200"/>
          <c:min val="-200"/>
        </c:scaling>
        <c:delete val="0"/>
        <c:axPos val="b"/>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de-DE"/>
                  <a:t>distance above datum grid line at luff</a:t>
                </a:r>
              </a:p>
            </c:rich>
          </c:tx>
          <c:layout>
            <c:manualLayout>
              <c:xMode val="edge"/>
              <c:yMode val="edge"/>
              <c:x val="0.37514580000209136"/>
              <c:y val="0.9499999591808411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de-DE"/>
          </a:p>
        </c:txPr>
        <c:crossAx val="338239176"/>
        <c:crossesAt val="0"/>
        <c:crossBetween val="midCat"/>
        <c:majorUnit val="200"/>
        <c:minorUnit val="100"/>
      </c:valAx>
      <c:valAx>
        <c:axId val="338239176"/>
        <c:scaling>
          <c:orientation val="minMax"/>
          <c:max val="500"/>
          <c:min val="0"/>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de-DE"/>
                  <a:t>cross widths</a:t>
                </a:r>
              </a:p>
            </c:rich>
          </c:tx>
          <c:layout>
            <c:manualLayout>
              <c:xMode val="edge"/>
              <c:yMode val="edge"/>
              <c:x val="1.9851136137863247E-2"/>
              <c:y val="0.43327871729875134"/>
            </c:manualLayout>
          </c:layout>
          <c:overlay val="0"/>
          <c:spPr>
            <a:noFill/>
            <a:ln w="25400">
              <a:noFill/>
            </a:ln>
          </c:spPr>
        </c:title>
        <c:numFmt formatCode="0" sourceLinked="1"/>
        <c:majorTickMark val="out"/>
        <c:minorTickMark val="none"/>
        <c:tickLblPos val="low"/>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de-DE"/>
          </a:p>
        </c:txPr>
        <c:crossAx val="175036256"/>
        <c:crosses val="autoZero"/>
        <c:crossBetween val="midCat"/>
        <c:majorUnit val="100"/>
        <c:minorUnit val="50"/>
      </c:valAx>
      <c:spPr>
        <a:solidFill>
          <a:srgbClr val="C0C0C0"/>
        </a:solidFill>
        <a:ln w="12700">
          <a:solidFill>
            <a:srgbClr val="808080"/>
          </a:solidFill>
          <a:prstDash val="solid"/>
        </a:ln>
      </c:spPr>
    </c:plotArea>
    <c:legend>
      <c:legendPos val="r"/>
      <c:layout>
        <c:manualLayout>
          <c:xMode val="edge"/>
          <c:yMode val="edge"/>
          <c:x val="0.72334801865308462"/>
          <c:y val="0.19183673469387755"/>
          <c:w val="0.23774002676438891"/>
          <c:h val="0.27857142857142858"/>
        </c:manualLayout>
      </c:layout>
      <c:overlay val="0"/>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a:ea typeface="Arial"/>
                <a:cs typeface="Arial"/>
              </a:defRPr>
            </a:pPr>
            <a:r>
              <a:rPr lang="de-DE"/>
              <a:t>Sail 1 cross widths</a:t>
            </a:r>
          </a:p>
        </c:rich>
      </c:tx>
      <c:layout>
        <c:manualLayout>
          <c:xMode val="edge"/>
          <c:yMode val="edge"/>
          <c:x val="0.47612716132002486"/>
          <c:y val="2.8006019247594049E-2"/>
        </c:manualLayout>
      </c:layout>
      <c:overlay val="0"/>
      <c:spPr>
        <a:noFill/>
        <a:ln w="25400">
          <a:noFill/>
        </a:ln>
      </c:spPr>
    </c:title>
    <c:autoTitleDeleted val="0"/>
    <c:plotArea>
      <c:layout>
        <c:manualLayout>
          <c:layoutTarget val="inner"/>
          <c:xMode val="edge"/>
          <c:yMode val="edge"/>
          <c:x val="7.8949290021903512E-2"/>
          <c:y val="8.5744715309215139E-2"/>
          <c:w val="0.89583849832740603"/>
          <c:h val="0.79563279660267172"/>
        </c:manualLayout>
      </c:layout>
      <c:scatterChart>
        <c:scatterStyle val="smoothMarker"/>
        <c:varyColors val="0"/>
        <c:ser>
          <c:idx val="0"/>
          <c:order val="0"/>
          <c:tx>
            <c:v>sail 1 profile</c:v>
          </c:tx>
          <c:spPr>
            <a:ln w="12700">
              <a:solidFill>
                <a:srgbClr val="000090"/>
              </a:solidFill>
              <a:prstDash val="solid"/>
            </a:ln>
          </c:spPr>
          <c:marker>
            <c:symbol val="diamond"/>
            <c:size val="5"/>
            <c:spPr>
              <a:solidFill>
                <a:srgbClr val="000080"/>
              </a:solidFill>
              <a:ln>
                <a:solidFill>
                  <a:srgbClr val="000090"/>
                </a:solidFill>
                <a:prstDash val="solid"/>
              </a:ln>
            </c:spPr>
          </c:marker>
          <c:xVal>
            <c:numRef>
              <c:f>'sail 1 - page 2'!$X$11:$X$22</c:f>
              <c:numCache>
                <c:formatCode>General</c:formatCode>
                <c:ptCount val="12"/>
                <c:pt idx="0">
                  <c:v>2050</c:v>
                </c:pt>
                <c:pt idx="1">
                  <c:v>2000</c:v>
                </c:pt>
                <c:pt idx="2">
                  <c:v>1800</c:v>
                </c:pt>
                <c:pt idx="3">
                  <c:v>1600</c:v>
                </c:pt>
                <c:pt idx="4">
                  <c:v>1400</c:v>
                </c:pt>
                <c:pt idx="5">
                  <c:v>1200</c:v>
                </c:pt>
                <c:pt idx="6">
                  <c:v>1000</c:v>
                </c:pt>
                <c:pt idx="7">
                  <c:v>800</c:v>
                </c:pt>
                <c:pt idx="8">
                  <c:v>600</c:v>
                </c:pt>
                <c:pt idx="9">
                  <c:v>400</c:v>
                </c:pt>
                <c:pt idx="10">
                  <c:v>200</c:v>
                </c:pt>
                <c:pt idx="11">
                  <c:v>0</c:v>
                </c:pt>
              </c:numCache>
            </c:numRef>
          </c:xVal>
          <c:yVal>
            <c:numRef>
              <c:f>'sail 1 - page 2'!$Y$11:$Y$22</c:f>
              <c:numCache>
                <c:formatCode>0</c:formatCode>
                <c:ptCount val="12"/>
                <c:pt idx="0">
                  <c:v>0</c:v>
                </c:pt>
                <c:pt idx="1">
                  <c:v>40</c:v>
                </c:pt>
                <c:pt idx="2">
                  <c:v>100</c:v>
                </c:pt>
                <c:pt idx="3">
                  <c:v>145</c:v>
                </c:pt>
                <c:pt idx="4">
                  <c:v>190</c:v>
                </c:pt>
                <c:pt idx="5">
                  <c:v>230</c:v>
                </c:pt>
                <c:pt idx="6">
                  <c:v>270</c:v>
                </c:pt>
                <c:pt idx="7">
                  <c:v>310</c:v>
                </c:pt>
                <c:pt idx="8">
                  <c:v>346</c:v>
                </c:pt>
                <c:pt idx="9">
                  <c:v>380</c:v>
                </c:pt>
                <c:pt idx="10">
                  <c:v>310</c:v>
                </c:pt>
                <c:pt idx="11">
                  <c:v>435</c:v>
                </c:pt>
              </c:numCache>
            </c:numRef>
          </c:yVal>
          <c:smooth val="1"/>
          <c:extLst>
            <c:ext xmlns:c16="http://schemas.microsoft.com/office/drawing/2014/chart" uri="{C3380CC4-5D6E-409C-BE32-E72D297353CC}">
              <c16:uniqueId val="{00000000-5CEB-4394-9B7C-5A0690195A14}"/>
            </c:ext>
          </c:extLst>
        </c:ser>
        <c:ser>
          <c:idx val="1"/>
          <c:order val="1"/>
          <c:tx>
            <c:v>cross width differences</c:v>
          </c:tx>
          <c:spPr>
            <a:ln w="12700">
              <a:solidFill>
                <a:srgbClr val="F20884"/>
              </a:solidFill>
              <a:prstDash val="solid"/>
            </a:ln>
          </c:spPr>
          <c:marker>
            <c:symbol val="square"/>
            <c:size val="5"/>
            <c:spPr>
              <a:solidFill>
                <a:srgbClr val="FF00FF"/>
              </a:solidFill>
              <a:ln>
                <a:solidFill>
                  <a:srgbClr val="F20884"/>
                </a:solidFill>
                <a:prstDash val="solid"/>
              </a:ln>
            </c:spPr>
          </c:marker>
          <c:xVal>
            <c:numRef>
              <c:f>'sail 1 - page 2'!$X$11:$X$22</c:f>
              <c:numCache>
                <c:formatCode>General</c:formatCode>
                <c:ptCount val="12"/>
                <c:pt idx="0">
                  <c:v>2050</c:v>
                </c:pt>
                <c:pt idx="1">
                  <c:v>2000</c:v>
                </c:pt>
                <c:pt idx="2">
                  <c:v>1800</c:v>
                </c:pt>
                <c:pt idx="3">
                  <c:v>1600</c:v>
                </c:pt>
                <c:pt idx="4">
                  <c:v>1400</c:v>
                </c:pt>
                <c:pt idx="5">
                  <c:v>1200</c:v>
                </c:pt>
                <c:pt idx="6">
                  <c:v>1000</c:v>
                </c:pt>
                <c:pt idx="7">
                  <c:v>800</c:v>
                </c:pt>
                <c:pt idx="8">
                  <c:v>600</c:v>
                </c:pt>
                <c:pt idx="9">
                  <c:v>400</c:v>
                </c:pt>
                <c:pt idx="10">
                  <c:v>200</c:v>
                </c:pt>
                <c:pt idx="11">
                  <c:v>0</c:v>
                </c:pt>
              </c:numCache>
            </c:numRef>
          </c:xVal>
          <c:yVal>
            <c:numRef>
              <c:f>'sail 1 - page 2'!$Z$11:$Z$22</c:f>
              <c:numCache>
                <c:formatCode>0</c:formatCode>
                <c:ptCount val="12"/>
                <c:pt idx="1">
                  <c:v>40</c:v>
                </c:pt>
                <c:pt idx="2">
                  <c:v>60</c:v>
                </c:pt>
                <c:pt idx="3">
                  <c:v>45</c:v>
                </c:pt>
                <c:pt idx="4">
                  <c:v>45</c:v>
                </c:pt>
                <c:pt idx="5">
                  <c:v>40</c:v>
                </c:pt>
                <c:pt idx="6">
                  <c:v>40</c:v>
                </c:pt>
                <c:pt idx="7">
                  <c:v>40</c:v>
                </c:pt>
                <c:pt idx="8">
                  <c:v>36</c:v>
                </c:pt>
                <c:pt idx="9">
                  <c:v>34</c:v>
                </c:pt>
                <c:pt idx="10">
                  <c:v>-70</c:v>
                </c:pt>
                <c:pt idx="11">
                  <c:v>125</c:v>
                </c:pt>
              </c:numCache>
            </c:numRef>
          </c:yVal>
          <c:smooth val="1"/>
          <c:extLst>
            <c:ext xmlns:c16="http://schemas.microsoft.com/office/drawing/2014/chart" uri="{C3380CC4-5D6E-409C-BE32-E72D297353CC}">
              <c16:uniqueId val="{00000001-5CEB-4394-9B7C-5A0690195A14}"/>
            </c:ext>
          </c:extLst>
        </c:ser>
        <c:ser>
          <c:idx val="2"/>
          <c:order val="2"/>
          <c:tx>
            <c:v>ERS Cross Widths</c:v>
          </c:tx>
          <c:spPr>
            <a:ln w="3175">
              <a:solidFill>
                <a:srgbClr val="DD0806"/>
              </a:solidFill>
              <a:prstDash val="solid"/>
            </a:ln>
          </c:spPr>
          <c:marker>
            <c:symbol val="star"/>
            <c:size val="8"/>
            <c:spPr>
              <a:solidFill>
                <a:srgbClr val="A5A5A5"/>
              </a:solidFill>
              <a:ln>
                <a:solidFill>
                  <a:srgbClr val="DD0806"/>
                </a:solidFill>
                <a:prstDash val="solid"/>
              </a:ln>
            </c:spPr>
          </c:marker>
          <c:xVal>
            <c:numRef>
              <c:f>('sail 1 - page 2'!$AT$13,'sail 1 - page 2'!$AR$13,'sail 1 - page 2'!$AV$13)</c:f>
              <c:numCache>
                <c:formatCode>0.0</c:formatCode>
                <c:ptCount val="3"/>
                <c:pt idx="0">
                  <c:v>519.1153837409006</c:v>
                </c:pt>
                <c:pt idx="1">
                  <c:v>1034.6689284043052</c:v>
                </c:pt>
                <c:pt idx="2">
                  <c:v>1548.8079550956206</c:v>
                </c:pt>
              </c:numCache>
            </c:numRef>
          </c:xVal>
          <c:yVal>
            <c:numRef>
              <c:f>('sail 1 - page 2'!$AS$13,'sail 1 - page 2'!$AQ$13,'sail 1 - page 2'!$AU$13)</c:f>
              <c:numCache>
                <c:formatCode>0.0</c:formatCode>
                <c:ptCount val="3"/>
                <c:pt idx="0">
                  <c:v>359.75038476404688</c:v>
                </c:pt>
                <c:pt idx="1">
                  <c:v>263.06621431913896</c:v>
                </c:pt>
                <c:pt idx="2">
                  <c:v>156.51821010348533</c:v>
                </c:pt>
              </c:numCache>
            </c:numRef>
          </c:yVal>
          <c:smooth val="1"/>
          <c:extLst>
            <c:ext xmlns:c16="http://schemas.microsoft.com/office/drawing/2014/chart" uri="{C3380CC4-5D6E-409C-BE32-E72D297353CC}">
              <c16:uniqueId val="{00000002-5CEB-4394-9B7C-5A0690195A14}"/>
            </c:ext>
          </c:extLst>
        </c:ser>
        <c:ser>
          <c:idx val="3"/>
          <c:order val="3"/>
          <c:tx>
            <c:v>sail 1 foot</c:v>
          </c:tx>
          <c:spPr>
            <a:ln w="12700">
              <a:solidFill>
                <a:srgbClr val="0000FF"/>
              </a:solidFill>
              <a:prstDash val="solid"/>
            </a:ln>
          </c:spPr>
          <c:marker>
            <c:spPr>
              <a:solidFill>
                <a:srgbClr val="FFC000"/>
              </a:solidFill>
              <a:ln>
                <a:solidFill>
                  <a:srgbClr val="003366"/>
                </a:solidFill>
                <a:prstDash val="solid"/>
              </a:ln>
            </c:spPr>
          </c:marker>
          <c:xVal>
            <c:numRef>
              <c:f>'sail 1 - page 2'!$AB$25:$AB$37</c:f>
              <c:numCache>
                <c:formatCode>0</c:formatCode>
                <c:ptCount val="13"/>
                <c:pt idx="0">
                  <c:v>-12</c:v>
                </c:pt>
                <c:pt idx="1">
                  <c:v>-35</c:v>
                </c:pt>
                <c:pt idx="2">
                  <c:v>-45</c:v>
                </c:pt>
                <c:pt idx="3">
                  <c:v>-45</c:v>
                </c:pt>
                <c:pt idx="4">
                  <c:v>-40</c:v>
                </c:pt>
                <c:pt idx="5">
                  <c:v>-34</c:v>
                </c:pt>
                <c:pt idx="6">
                  <c:v>-27</c:v>
                </c:pt>
                <c:pt idx="7">
                  <c:v>-19</c:v>
                </c:pt>
                <c:pt idx="8">
                  <c:v>-9</c:v>
                </c:pt>
                <c:pt idx="9">
                  <c:v>0</c:v>
                </c:pt>
                <c:pt idx="10">
                  <c:v>0</c:v>
                </c:pt>
                <c:pt idx="11">
                  <c:v>0</c:v>
                </c:pt>
                <c:pt idx="12">
                  <c:v>0</c:v>
                </c:pt>
              </c:numCache>
            </c:numRef>
          </c:xVal>
          <c:yVal>
            <c:numRef>
              <c:f>'sail 1 - page 2'!$Y$25:$Y$37</c:f>
              <c:numCache>
                <c:formatCode>General</c:formatCode>
                <c:ptCount val="13"/>
                <c:pt idx="0">
                  <c:v>0</c:v>
                </c:pt>
                <c:pt idx="1">
                  <c:v>50</c:v>
                </c:pt>
                <c:pt idx="2">
                  <c:v>100</c:v>
                </c:pt>
                <c:pt idx="3">
                  <c:v>150</c:v>
                </c:pt>
                <c:pt idx="4">
                  <c:v>200</c:v>
                </c:pt>
                <c:pt idx="5">
                  <c:v>250</c:v>
                </c:pt>
                <c:pt idx="6">
                  <c:v>300</c:v>
                </c:pt>
                <c:pt idx="7">
                  <c:v>350</c:v>
                </c:pt>
                <c:pt idx="8">
                  <c:v>400</c:v>
                </c:pt>
                <c:pt idx="9">
                  <c:v>435</c:v>
                </c:pt>
                <c:pt idx="10">
                  <c:v>435</c:v>
                </c:pt>
                <c:pt idx="11">
                  <c:v>435</c:v>
                </c:pt>
                <c:pt idx="12">
                  <c:v>435</c:v>
                </c:pt>
              </c:numCache>
            </c:numRef>
          </c:yVal>
          <c:smooth val="1"/>
          <c:extLst>
            <c:ext xmlns:c16="http://schemas.microsoft.com/office/drawing/2014/chart" uri="{C3380CC4-5D6E-409C-BE32-E72D297353CC}">
              <c16:uniqueId val="{00000003-5CEB-4394-9B7C-5A0690195A14}"/>
            </c:ext>
          </c:extLst>
        </c:ser>
        <c:ser>
          <c:idx val="4"/>
          <c:order val="4"/>
          <c:tx>
            <c:v>height differences x 10</c:v>
          </c:tx>
          <c:spPr>
            <a:ln w="12700">
              <a:solidFill>
                <a:srgbClr val="666699"/>
              </a:solidFill>
              <a:prstDash val="solid"/>
            </a:ln>
          </c:spPr>
          <c:marker>
            <c:spPr>
              <a:solidFill>
                <a:srgbClr val="4472C4"/>
              </a:solidFill>
              <a:ln>
                <a:solidFill>
                  <a:srgbClr val="666699"/>
                </a:solidFill>
                <a:prstDash val="solid"/>
              </a:ln>
            </c:spPr>
          </c:marker>
          <c:xVal>
            <c:numRef>
              <c:f>'sail 1 - page 2'!$X$25:$X$37</c:f>
              <c:numCache>
                <c:formatCode>General</c:formatCode>
                <c:ptCount val="13"/>
                <c:pt idx="0">
                  <c:v>0</c:v>
                </c:pt>
                <c:pt idx="1">
                  <c:v>-230</c:v>
                </c:pt>
                <c:pt idx="2">
                  <c:v>-100</c:v>
                </c:pt>
                <c:pt idx="3">
                  <c:v>0</c:v>
                </c:pt>
                <c:pt idx="4">
                  <c:v>50</c:v>
                </c:pt>
                <c:pt idx="5">
                  <c:v>60</c:v>
                </c:pt>
                <c:pt idx="6">
                  <c:v>70</c:v>
                </c:pt>
                <c:pt idx="7">
                  <c:v>80</c:v>
                </c:pt>
                <c:pt idx="8">
                  <c:v>100</c:v>
                </c:pt>
                <c:pt idx="9">
                  <c:v>90</c:v>
                </c:pt>
                <c:pt idx="10">
                  <c:v>0</c:v>
                </c:pt>
                <c:pt idx="11">
                  <c:v>0</c:v>
                </c:pt>
                <c:pt idx="12">
                  <c:v>0</c:v>
                </c:pt>
              </c:numCache>
            </c:numRef>
          </c:xVal>
          <c:yVal>
            <c:numRef>
              <c:f>'sail 1 - page 2'!$Y$25:$Y$37</c:f>
              <c:numCache>
                <c:formatCode>General</c:formatCode>
                <c:ptCount val="13"/>
                <c:pt idx="0">
                  <c:v>0</c:v>
                </c:pt>
                <c:pt idx="1">
                  <c:v>50</c:v>
                </c:pt>
                <c:pt idx="2">
                  <c:v>100</c:v>
                </c:pt>
                <c:pt idx="3">
                  <c:v>150</c:v>
                </c:pt>
                <c:pt idx="4">
                  <c:v>200</c:v>
                </c:pt>
                <c:pt idx="5">
                  <c:v>250</c:v>
                </c:pt>
                <c:pt idx="6">
                  <c:v>300</c:v>
                </c:pt>
                <c:pt idx="7">
                  <c:v>350</c:v>
                </c:pt>
                <c:pt idx="8">
                  <c:v>400</c:v>
                </c:pt>
                <c:pt idx="9">
                  <c:v>435</c:v>
                </c:pt>
                <c:pt idx="10">
                  <c:v>435</c:v>
                </c:pt>
                <c:pt idx="11">
                  <c:v>435</c:v>
                </c:pt>
                <c:pt idx="12">
                  <c:v>435</c:v>
                </c:pt>
              </c:numCache>
            </c:numRef>
          </c:yVal>
          <c:smooth val="1"/>
          <c:extLst>
            <c:ext xmlns:c16="http://schemas.microsoft.com/office/drawing/2014/chart" uri="{C3380CC4-5D6E-409C-BE32-E72D297353CC}">
              <c16:uniqueId val="{00000004-5CEB-4394-9B7C-5A0690195A14}"/>
            </c:ext>
          </c:extLst>
        </c:ser>
        <c:dLbls>
          <c:showLegendKey val="0"/>
          <c:showVal val="0"/>
          <c:showCatName val="0"/>
          <c:showSerName val="0"/>
          <c:showPercent val="0"/>
          <c:showBubbleSize val="0"/>
        </c:dLbls>
        <c:axId val="338239960"/>
        <c:axId val="338240352"/>
      </c:scatterChart>
      <c:valAx>
        <c:axId val="338239960"/>
        <c:scaling>
          <c:orientation val="minMax"/>
          <c:max val="2200"/>
          <c:min val="-200"/>
        </c:scaling>
        <c:delete val="0"/>
        <c:axPos val="b"/>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de-DE"/>
                  <a:t>distance above datum grid line at luff</a:t>
                </a:r>
              </a:p>
            </c:rich>
          </c:tx>
          <c:layout>
            <c:manualLayout>
              <c:xMode val="edge"/>
              <c:yMode val="edge"/>
              <c:x val="0.37514582829045107"/>
              <c:y val="0.93433952755905514"/>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de-DE"/>
          </a:p>
        </c:txPr>
        <c:crossAx val="338240352"/>
        <c:crossesAt val="0"/>
        <c:crossBetween val="midCat"/>
        <c:majorUnit val="200"/>
        <c:minorUnit val="100"/>
      </c:valAx>
      <c:valAx>
        <c:axId val="338240352"/>
        <c:scaling>
          <c:orientation val="minMax"/>
          <c:max val="500"/>
          <c:min val="0"/>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de-DE"/>
                  <a:t>cross widths</a:t>
                </a:r>
              </a:p>
            </c:rich>
          </c:tx>
          <c:layout>
            <c:manualLayout>
              <c:xMode val="edge"/>
              <c:yMode val="edge"/>
              <c:x val="1.9851157845775607E-2"/>
              <c:y val="0.43327860017497816"/>
            </c:manualLayout>
          </c:layout>
          <c:overlay val="0"/>
          <c:spPr>
            <a:noFill/>
            <a:ln w="25400">
              <a:noFill/>
            </a:ln>
          </c:spPr>
        </c:title>
        <c:numFmt formatCode="0" sourceLinked="1"/>
        <c:majorTickMark val="out"/>
        <c:minorTickMark val="none"/>
        <c:tickLblPos val="low"/>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de-DE"/>
          </a:p>
        </c:txPr>
        <c:crossAx val="338239960"/>
        <c:crosses val="autoZero"/>
        <c:crossBetween val="midCat"/>
        <c:majorUnit val="100"/>
        <c:minorUnit val="50"/>
      </c:valAx>
      <c:spPr>
        <a:solidFill>
          <a:srgbClr val="C0C0C0"/>
        </a:solidFill>
        <a:ln w="12700">
          <a:solidFill>
            <a:srgbClr val="808080"/>
          </a:solidFill>
          <a:prstDash val="solid"/>
        </a:ln>
      </c:spPr>
    </c:plotArea>
    <c:legend>
      <c:legendPos val="r"/>
      <c:layout>
        <c:manualLayout>
          <c:xMode val="edge"/>
          <c:yMode val="edge"/>
          <c:x val="0.73470678186484828"/>
          <c:y val="0.16513805853477603"/>
          <c:w val="0.23137509536057055"/>
          <c:h val="0.35045965755713576"/>
        </c:manualLayout>
      </c:layout>
      <c:overlay val="0"/>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a:ea typeface="Arial"/>
                <a:cs typeface="Arial"/>
              </a:defRPr>
            </a:pPr>
            <a:r>
              <a:rPr lang="de-DE"/>
              <a:t>Sail 2 cross widths</a:t>
            </a:r>
          </a:p>
        </c:rich>
      </c:tx>
      <c:layout>
        <c:manualLayout>
          <c:xMode val="edge"/>
          <c:yMode val="edge"/>
          <c:x val="0.47612719724775437"/>
          <c:y val="2.8006188184486271E-2"/>
        </c:manualLayout>
      </c:layout>
      <c:overlay val="0"/>
      <c:spPr>
        <a:noFill/>
        <a:ln w="25400">
          <a:noFill/>
        </a:ln>
      </c:spPr>
    </c:title>
    <c:autoTitleDeleted val="0"/>
    <c:plotArea>
      <c:layout>
        <c:manualLayout>
          <c:layoutTarget val="inner"/>
          <c:xMode val="edge"/>
          <c:yMode val="edge"/>
          <c:x val="7.8949290021903512E-2"/>
          <c:y val="8.5744715309215139E-2"/>
          <c:w val="0.89583849832740603"/>
          <c:h val="0.79563279660267172"/>
        </c:manualLayout>
      </c:layout>
      <c:scatterChart>
        <c:scatterStyle val="smoothMarker"/>
        <c:varyColors val="0"/>
        <c:ser>
          <c:idx val="0"/>
          <c:order val="0"/>
          <c:tx>
            <c:v>sail 2 profile</c:v>
          </c:tx>
          <c:spPr>
            <a:ln w="12700">
              <a:solidFill>
                <a:srgbClr val="000090"/>
              </a:solidFill>
              <a:prstDash val="solid"/>
            </a:ln>
          </c:spPr>
          <c:marker>
            <c:symbol val="diamond"/>
            <c:size val="5"/>
            <c:spPr>
              <a:solidFill>
                <a:srgbClr val="000080"/>
              </a:solidFill>
              <a:ln>
                <a:solidFill>
                  <a:srgbClr val="000090"/>
                </a:solidFill>
                <a:prstDash val="solid"/>
              </a:ln>
            </c:spPr>
          </c:marker>
          <c:xVal>
            <c:numRef>
              <c:f>'sail 2 - page 3'!$X$11:$X$22</c:f>
              <c:numCache>
                <c:formatCode>General</c:formatCode>
                <c:ptCount val="12"/>
                <c:pt idx="0">
                  <c:v>1450</c:v>
                </c:pt>
                <c:pt idx="1">
                  <c:v>1450</c:v>
                </c:pt>
                <c:pt idx="2">
                  <c:v>1450</c:v>
                </c:pt>
                <c:pt idx="3">
                  <c:v>1450</c:v>
                </c:pt>
                <c:pt idx="4">
                  <c:v>1400</c:v>
                </c:pt>
                <c:pt idx="5">
                  <c:v>1200</c:v>
                </c:pt>
                <c:pt idx="6">
                  <c:v>1000</c:v>
                </c:pt>
                <c:pt idx="7">
                  <c:v>800</c:v>
                </c:pt>
                <c:pt idx="8">
                  <c:v>600</c:v>
                </c:pt>
                <c:pt idx="9">
                  <c:v>400</c:v>
                </c:pt>
                <c:pt idx="10">
                  <c:v>200</c:v>
                </c:pt>
                <c:pt idx="11">
                  <c:v>0</c:v>
                </c:pt>
              </c:numCache>
            </c:numRef>
          </c:xVal>
          <c:yVal>
            <c:numRef>
              <c:f>'sail 2 - page 3'!$Y$11:$Y$22</c:f>
              <c:numCache>
                <c:formatCode>0</c:formatCode>
                <c:ptCount val="12"/>
                <c:pt idx="0">
                  <c:v>0</c:v>
                </c:pt>
                <c:pt idx="1">
                  <c:v>0</c:v>
                </c:pt>
                <c:pt idx="2">
                  <c:v>0</c:v>
                </c:pt>
                <c:pt idx="3">
                  <c:v>0</c:v>
                </c:pt>
                <c:pt idx="4">
                  <c:v>40</c:v>
                </c:pt>
                <c:pt idx="5">
                  <c:v>110</c:v>
                </c:pt>
                <c:pt idx="6">
                  <c:v>170</c:v>
                </c:pt>
                <c:pt idx="7">
                  <c:v>228</c:v>
                </c:pt>
                <c:pt idx="8">
                  <c:v>280</c:v>
                </c:pt>
                <c:pt idx="9">
                  <c:v>330</c:v>
                </c:pt>
                <c:pt idx="10">
                  <c:v>372</c:v>
                </c:pt>
                <c:pt idx="11">
                  <c:v>404</c:v>
                </c:pt>
              </c:numCache>
            </c:numRef>
          </c:yVal>
          <c:smooth val="1"/>
          <c:extLst>
            <c:ext xmlns:c16="http://schemas.microsoft.com/office/drawing/2014/chart" uri="{C3380CC4-5D6E-409C-BE32-E72D297353CC}">
              <c16:uniqueId val="{00000000-1DD3-47D5-9FEE-E9BCF6EB222D}"/>
            </c:ext>
          </c:extLst>
        </c:ser>
        <c:ser>
          <c:idx val="1"/>
          <c:order val="1"/>
          <c:tx>
            <c:v>cross width differences</c:v>
          </c:tx>
          <c:spPr>
            <a:ln w="12700">
              <a:solidFill>
                <a:srgbClr val="F20884"/>
              </a:solidFill>
              <a:prstDash val="solid"/>
            </a:ln>
          </c:spPr>
          <c:marker>
            <c:symbol val="square"/>
            <c:size val="5"/>
            <c:spPr>
              <a:solidFill>
                <a:srgbClr val="FF00FF"/>
              </a:solidFill>
              <a:ln>
                <a:solidFill>
                  <a:srgbClr val="F20884"/>
                </a:solidFill>
                <a:prstDash val="solid"/>
              </a:ln>
            </c:spPr>
          </c:marker>
          <c:xVal>
            <c:numRef>
              <c:f>'sail 2 - page 3'!$X$11:$X$22</c:f>
              <c:numCache>
                <c:formatCode>General</c:formatCode>
                <c:ptCount val="12"/>
                <c:pt idx="0">
                  <c:v>1450</c:v>
                </c:pt>
                <c:pt idx="1">
                  <c:v>1450</c:v>
                </c:pt>
                <c:pt idx="2">
                  <c:v>1450</c:v>
                </c:pt>
                <c:pt idx="3">
                  <c:v>1450</c:v>
                </c:pt>
                <c:pt idx="4">
                  <c:v>1400</c:v>
                </c:pt>
                <c:pt idx="5">
                  <c:v>1200</c:v>
                </c:pt>
                <c:pt idx="6">
                  <c:v>1000</c:v>
                </c:pt>
                <c:pt idx="7">
                  <c:v>800</c:v>
                </c:pt>
                <c:pt idx="8">
                  <c:v>600</c:v>
                </c:pt>
                <c:pt idx="9">
                  <c:v>400</c:v>
                </c:pt>
                <c:pt idx="10">
                  <c:v>200</c:v>
                </c:pt>
                <c:pt idx="11">
                  <c:v>0</c:v>
                </c:pt>
              </c:numCache>
            </c:numRef>
          </c:xVal>
          <c:yVal>
            <c:numRef>
              <c:f>'sail 2 - page 3'!$Z$11:$Z$22</c:f>
              <c:numCache>
                <c:formatCode>0</c:formatCode>
                <c:ptCount val="12"/>
                <c:pt idx="1">
                  <c:v>0</c:v>
                </c:pt>
                <c:pt idx="2">
                  <c:v>0</c:v>
                </c:pt>
                <c:pt idx="3">
                  <c:v>0</c:v>
                </c:pt>
                <c:pt idx="4">
                  <c:v>40</c:v>
                </c:pt>
                <c:pt idx="5">
                  <c:v>70</c:v>
                </c:pt>
                <c:pt idx="6">
                  <c:v>60</c:v>
                </c:pt>
                <c:pt idx="7">
                  <c:v>58</c:v>
                </c:pt>
                <c:pt idx="8">
                  <c:v>52</c:v>
                </c:pt>
                <c:pt idx="9">
                  <c:v>50</c:v>
                </c:pt>
                <c:pt idx="10">
                  <c:v>42</c:v>
                </c:pt>
                <c:pt idx="11">
                  <c:v>32</c:v>
                </c:pt>
              </c:numCache>
            </c:numRef>
          </c:yVal>
          <c:smooth val="1"/>
          <c:extLst>
            <c:ext xmlns:c16="http://schemas.microsoft.com/office/drawing/2014/chart" uri="{C3380CC4-5D6E-409C-BE32-E72D297353CC}">
              <c16:uniqueId val="{00000001-1DD3-47D5-9FEE-E9BCF6EB222D}"/>
            </c:ext>
          </c:extLst>
        </c:ser>
        <c:ser>
          <c:idx val="2"/>
          <c:order val="2"/>
          <c:tx>
            <c:v>ERS Cross Widths</c:v>
          </c:tx>
          <c:spPr>
            <a:ln w="3175">
              <a:solidFill>
                <a:srgbClr val="DD0806"/>
              </a:solidFill>
              <a:prstDash val="solid"/>
            </a:ln>
          </c:spPr>
          <c:marker>
            <c:symbol val="star"/>
            <c:size val="8"/>
            <c:spPr>
              <a:solidFill>
                <a:srgbClr val="A5A5A5"/>
              </a:solidFill>
              <a:ln>
                <a:solidFill>
                  <a:srgbClr val="DD0806"/>
                </a:solidFill>
                <a:prstDash val="solid"/>
              </a:ln>
            </c:spPr>
          </c:marker>
          <c:xVal>
            <c:numRef>
              <c:f>'sail 2 - page 3'!$AV$23:$AV$25</c:f>
              <c:numCache>
                <c:formatCode>0.0</c:formatCode>
                <c:ptCount val="3"/>
                <c:pt idx="0">
                  <c:v>1099.552481776899</c:v>
                </c:pt>
                <c:pt idx="1">
                  <c:v>736.82091778989616</c:v>
                </c:pt>
                <c:pt idx="2">
                  <c:v>370.98335896165554</c:v>
                </c:pt>
              </c:numCache>
            </c:numRef>
          </c:xVal>
          <c:yVal>
            <c:numRef>
              <c:f>'sail 2 - page 3'!$AU$23:$AU$25</c:f>
              <c:numCache>
                <c:formatCode>0.0</c:formatCode>
                <c:ptCount val="3"/>
                <c:pt idx="0">
                  <c:v>140.13425546693031</c:v>
                </c:pt>
                <c:pt idx="1">
                  <c:v>244.426561374627</c:v>
                </c:pt>
                <c:pt idx="2">
                  <c:v>336.09349461805232</c:v>
                </c:pt>
              </c:numCache>
            </c:numRef>
          </c:yVal>
          <c:smooth val="1"/>
          <c:extLst>
            <c:ext xmlns:c16="http://schemas.microsoft.com/office/drawing/2014/chart" uri="{C3380CC4-5D6E-409C-BE32-E72D297353CC}">
              <c16:uniqueId val="{00000002-1DD3-47D5-9FEE-E9BCF6EB222D}"/>
            </c:ext>
          </c:extLst>
        </c:ser>
        <c:ser>
          <c:idx val="3"/>
          <c:order val="3"/>
          <c:tx>
            <c:v>sail 2 foot</c:v>
          </c:tx>
          <c:spPr>
            <a:ln w="12700">
              <a:solidFill>
                <a:srgbClr val="0000FF"/>
              </a:solidFill>
              <a:prstDash val="solid"/>
            </a:ln>
          </c:spPr>
          <c:marker>
            <c:spPr>
              <a:solidFill>
                <a:srgbClr val="FFC000"/>
              </a:solidFill>
              <a:ln>
                <a:solidFill>
                  <a:srgbClr val="003366"/>
                </a:solidFill>
                <a:prstDash val="solid"/>
              </a:ln>
            </c:spPr>
          </c:marker>
          <c:xVal>
            <c:numRef>
              <c:f>'sail 2 - page 3'!$AB$25:$AB$37</c:f>
              <c:numCache>
                <c:formatCode>0</c:formatCode>
                <c:ptCount val="13"/>
                <c:pt idx="0">
                  <c:v>-125</c:v>
                </c:pt>
                <c:pt idx="1">
                  <c:v>-130</c:v>
                </c:pt>
                <c:pt idx="2">
                  <c:v>-134</c:v>
                </c:pt>
                <c:pt idx="3">
                  <c:v>-112</c:v>
                </c:pt>
                <c:pt idx="4">
                  <c:v>-90</c:v>
                </c:pt>
                <c:pt idx="5">
                  <c:v>-68</c:v>
                </c:pt>
                <c:pt idx="6">
                  <c:v>-46</c:v>
                </c:pt>
                <c:pt idx="7">
                  <c:v>-24</c:v>
                </c:pt>
                <c:pt idx="8">
                  <c:v>-2</c:v>
                </c:pt>
                <c:pt idx="9">
                  <c:v>0</c:v>
                </c:pt>
                <c:pt idx="10">
                  <c:v>0</c:v>
                </c:pt>
                <c:pt idx="11">
                  <c:v>0</c:v>
                </c:pt>
                <c:pt idx="12">
                  <c:v>0</c:v>
                </c:pt>
              </c:numCache>
            </c:numRef>
          </c:xVal>
          <c:yVal>
            <c:numRef>
              <c:f>'sail 2 - page 3'!$Y$25:$Y$37</c:f>
              <c:numCache>
                <c:formatCode>General</c:formatCode>
                <c:ptCount val="13"/>
                <c:pt idx="0">
                  <c:v>0</c:v>
                </c:pt>
                <c:pt idx="1">
                  <c:v>50</c:v>
                </c:pt>
                <c:pt idx="2">
                  <c:v>100</c:v>
                </c:pt>
                <c:pt idx="3">
                  <c:v>150</c:v>
                </c:pt>
                <c:pt idx="4">
                  <c:v>200</c:v>
                </c:pt>
                <c:pt idx="5">
                  <c:v>250</c:v>
                </c:pt>
                <c:pt idx="6">
                  <c:v>300</c:v>
                </c:pt>
                <c:pt idx="7">
                  <c:v>350</c:v>
                </c:pt>
                <c:pt idx="8">
                  <c:v>400</c:v>
                </c:pt>
                <c:pt idx="9">
                  <c:v>404</c:v>
                </c:pt>
                <c:pt idx="10">
                  <c:v>404</c:v>
                </c:pt>
                <c:pt idx="11">
                  <c:v>404</c:v>
                </c:pt>
                <c:pt idx="12">
                  <c:v>404</c:v>
                </c:pt>
              </c:numCache>
            </c:numRef>
          </c:yVal>
          <c:smooth val="1"/>
          <c:extLst>
            <c:ext xmlns:c16="http://schemas.microsoft.com/office/drawing/2014/chart" uri="{C3380CC4-5D6E-409C-BE32-E72D297353CC}">
              <c16:uniqueId val="{00000003-1DD3-47D5-9FEE-E9BCF6EB222D}"/>
            </c:ext>
          </c:extLst>
        </c:ser>
        <c:ser>
          <c:idx val="4"/>
          <c:order val="4"/>
          <c:tx>
            <c:v>height differences x 10</c:v>
          </c:tx>
          <c:spPr>
            <a:ln w="12700">
              <a:solidFill>
                <a:srgbClr val="666699"/>
              </a:solidFill>
              <a:prstDash val="solid"/>
            </a:ln>
          </c:spPr>
          <c:marker>
            <c:spPr>
              <a:solidFill>
                <a:srgbClr val="4472C4"/>
              </a:solidFill>
              <a:ln>
                <a:solidFill>
                  <a:srgbClr val="666699"/>
                </a:solidFill>
                <a:prstDash val="solid"/>
              </a:ln>
            </c:spPr>
          </c:marker>
          <c:xVal>
            <c:numRef>
              <c:f>'sail 2 - page 3'!$X$25:$X$37</c:f>
              <c:numCache>
                <c:formatCode>General</c:formatCode>
                <c:ptCount val="13"/>
                <c:pt idx="0">
                  <c:v>0</c:v>
                </c:pt>
                <c:pt idx="1">
                  <c:v>-50</c:v>
                </c:pt>
                <c:pt idx="2">
                  <c:v>-40</c:v>
                </c:pt>
                <c:pt idx="3">
                  <c:v>220</c:v>
                </c:pt>
                <c:pt idx="4">
                  <c:v>220</c:v>
                </c:pt>
                <c:pt idx="5">
                  <c:v>220</c:v>
                </c:pt>
                <c:pt idx="6">
                  <c:v>220</c:v>
                </c:pt>
                <c:pt idx="7">
                  <c:v>220</c:v>
                </c:pt>
                <c:pt idx="8">
                  <c:v>220</c:v>
                </c:pt>
                <c:pt idx="9">
                  <c:v>20</c:v>
                </c:pt>
                <c:pt idx="10">
                  <c:v>0</c:v>
                </c:pt>
                <c:pt idx="11">
                  <c:v>0</c:v>
                </c:pt>
                <c:pt idx="12">
                  <c:v>0</c:v>
                </c:pt>
              </c:numCache>
            </c:numRef>
          </c:xVal>
          <c:yVal>
            <c:numRef>
              <c:f>'sail 2 - page 3'!$Y$25:$Y$37</c:f>
              <c:numCache>
                <c:formatCode>General</c:formatCode>
                <c:ptCount val="13"/>
                <c:pt idx="0">
                  <c:v>0</c:v>
                </c:pt>
                <c:pt idx="1">
                  <c:v>50</c:v>
                </c:pt>
                <c:pt idx="2">
                  <c:v>100</c:v>
                </c:pt>
                <c:pt idx="3">
                  <c:v>150</c:v>
                </c:pt>
                <c:pt idx="4">
                  <c:v>200</c:v>
                </c:pt>
                <c:pt idx="5">
                  <c:v>250</c:v>
                </c:pt>
                <c:pt idx="6">
                  <c:v>300</c:v>
                </c:pt>
                <c:pt idx="7">
                  <c:v>350</c:v>
                </c:pt>
                <c:pt idx="8">
                  <c:v>400</c:v>
                </c:pt>
                <c:pt idx="9">
                  <c:v>404</c:v>
                </c:pt>
                <c:pt idx="10">
                  <c:v>404</c:v>
                </c:pt>
                <c:pt idx="11">
                  <c:v>404</c:v>
                </c:pt>
                <c:pt idx="12">
                  <c:v>404</c:v>
                </c:pt>
              </c:numCache>
            </c:numRef>
          </c:yVal>
          <c:smooth val="1"/>
          <c:extLst>
            <c:ext xmlns:c16="http://schemas.microsoft.com/office/drawing/2014/chart" uri="{C3380CC4-5D6E-409C-BE32-E72D297353CC}">
              <c16:uniqueId val="{00000004-1DD3-47D5-9FEE-E9BCF6EB222D}"/>
            </c:ext>
          </c:extLst>
        </c:ser>
        <c:dLbls>
          <c:showLegendKey val="0"/>
          <c:showVal val="0"/>
          <c:showCatName val="0"/>
          <c:showSerName val="0"/>
          <c:showPercent val="0"/>
          <c:showBubbleSize val="0"/>
        </c:dLbls>
        <c:axId val="338242704"/>
        <c:axId val="338243096"/>
      </c:scatterChart>
      <c:valAx>
        <c:axId val="338242704"/>
        <c:scaling>
          <c:orientation val="minMax"/>
          <c:max val="2200"/>
          <c:min val="-200"/>
        </c:scaling>
        <c:delete val="0"/>
        <c:axPos val="b"/>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de-DE"/>
                  <a:t>distance above datum grid line at luff</a:t>
                </a:r>
              </a:p>
            </c:rich>
          </c:tx>
          <c:layout>
            <c:manualLayout>
              <c:xMode val="edge"/>
              <c:yMode val="edge"/>
              <c:x val="0.37514580000209136"/>
              <c:y val="0.9499999591808411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de-DE"/>
          </a:p>
        </c:txPr>
        <c:crossAx val="338243096"/>
        <c:crossesAt val="0"/>
        <c:crossBetween val="midCat"/>
        <c:majorUnit val="200"/>
        <c:minorUnit val="100"/>
      </c:valAx>
      <c:valAx>
        <c:axId val="338243096"/>
        <c:scaling>
          <c:orientation val="minMax"/>
          <c:max val="500"/>
          <c:min val="0"/>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de-DE"/>
                  <a:t>cross widths</a:t>
                </a:r>
              </a:p>
            </c:rich>
          </c:tx>
          <c:layout>
            <c:manualLayout>
              <c:xMode val="edge"/>
              <c:yMode val="edge"/>
              <c:x val="1.9851136137863247E-2"/>
              <c:y val="0.43327871729875134"/>
            </c:manualLayout>
          </c:layout>
          <c:overlay val="0"/>
          <c:spPr>
            <a:noFill/>
            <a:ln w="25400">
              <a:noFill/>
            </a:ln>
          </c:spPr>
        </c:title>
        <c:numFmt formatCode="0" sourceLinked="1"/>
        <c:majorTickMark val="out"/>
        <c:minorTickMark val="none"/>
        <c:tickLblPos val="low"/>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de-DE"/>
          </a:p>
        </c:txPr>
        <c:crossAx val="338242704"/>
        <c:crosses val="autoZero"/>
        <c:crossBetween val="midCat"/>
        <c:majorUnit val="100"/>
        <c:minorUnit val="50"/>
      </c:valAx>
      <c:spPr>
        <a:solidFill>
          <a:srgbClr val="C0C0C0"/>
        </a:solidFill>
        <a:ln w="12700">
          <a:solidFill>
            <a:srgbClr val="808080"/>
          </a:solidFill>
          <a:prstDash val="solid"/>
        </a:ln>
      </c:spPr>
    </c:plotArea>
    <c:legend>
      <c:legendPos val="r"/>
      <c:layout>
        <c:manualLayout>
          <c:xMode val="edge"/>
          <c:yMode val="edge"/>
          <c:x val="0.70469129009534115"/>
          <c:y val="0.18571428571428572"/>
          <c:w val="0.25906200225895293"/>
          <c:h val="0.25"/>
        </c:manualLayout>
      </c:layout>
      <c:overlay val="0"/>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a:ea typeface="Arial"/>
                <a:cs typeface="Arial"/>
              </a:defRPr>
            </a:pPr>
            <a:r>
              <a:rPr lang="de-DE"/>
              <a:t>Sail 2 cross widths</a:t>
            </a:r>
          </a:p>
        </c:rich>
      </c:tx>
      <c:layout>
        <c:manualLayout>
          <c:xMode val="edge"/>
          <c:yMode val="edge"/>
          <c:x val="0.47612713889378899"/>
          <c:y val="2.8006145573266757E-2"/>
        </c:manualLayout>
      </c:layout>
      <c:overlay val="0"/>
      <c:spPr>
        <a:noFill/>
        <a:ln w="25400">
          <a:noFill/>
        </a:ln>
      </c:spPr>
    </c:title>
    <c:autoTitleDeleted val="0"/>
    <c:plotArea>
      <c:layout>
        <c:manualLayout>
          <c:layoutTarget val="inner"/>
          <c:xMode val="edge"/>
          <c:yMode val="edge"/>
          <c:x val="7.8949290021903512E-2"/>
          <c:y val="8.5744715309215139E-2"/>
          <c:w val="0.89583849832740603"/>
          <c:h val="0.79563279660267172"/>
        </c:manualLayout>
      </c:layout>
      <c:scatterChart>
        <c:scatterStyle val="smoothMarker"/>
        <c:varyColors val="0"/>
        <c:ser>
          <c:idx val="0"/>
          <c:order val="0"/>
          <c:tx>
            <c:v>sail 2 profile</c:v>
          </c:tx>
          <c:spPr>
            <a:ln w="12700">
              <a:solidFill>
                <a:srgbClr val="000090"/>
              </a:solidFill>
              <a:prstDash val="solid"/>
            </a:ln>
          </c:spPr>
          <c:marker>
            <c:symbol val="diamond"/>
            <c:size val="5"/>
            <c:spPr>
              <a:solidFill>
                <a:srgbClr val="000080"/>
              </a:solidFill>
              <a:ln>
                <a:solidFill>
                  <a:srgbClr val="000090"/>
                </a:solidFill>
                <a:prstDash val="solid"/>
              </a:ln>
            </c:spPr>
          </c:marker>
          <c:xVal>
            <c:numRef>
              <c:f>'sail 2 - page 3'!$X$11:$X$22</c:f>
              <c:numCache>
                <c:formatCode>General</c:formatCode>
                <c:ptCount val="12"/>
                <c:pt idx="0">
                  <c:v>1450</c:v>
                </c:pt>
                <c:pt idx="1">
                  <c:v>1450</c:v>
                </c:pt>
                <c:pt idx="2">
                  <c:v>1450</c:v>
                </c:pt>
                <c:pt idx="3">
                  <c:v>1450</c:v>
                </c:pt>
                <c:pt idx="4">
                  <c:v>1400</c:v>
                </c:pt>
                <c:pt idx="5">
                  <c:v>1200</c:v>
                </c:pt>
                <c:pt idx="6">
                  <c:v>1000</c:v>
                </c:pt>
                <c:pt idx="7">
                  <c:v>800</c:v>
                </c:pt>
                <c:pt idx="8">
                  <c:v>600</c:v>
                </c:pt>
                <c:pt idx="9">
                  <c:v>400</c:v>
                </c:pt>
                <c:pt idx="10">
                  <c:v>200</c:v>
                </c:pt>
                <c:pt idx="11">
                  <c:v>0</c:v>
                </c:pt>
              </c:numCache>
            </c:numRef>
          </c:xVal>
          <c:yVal>
            <c:numRef>
              <c:f>'sail 2 - page 3'!$Y$11:$Y$22</c:f>
              <c:numCache>
                <c:formatCode>0</c:formatCode>
                <c:ptCount val="12"/>
                <c:pt idx="0">
                  <c:v>0</c:v>
                </c:pt>
                <c:pt idx="1">
                  <c:v>0</c:v>
                </c:pt>
                <c:pt idx="2">
                  <c:v>0</c:v>
                </c:pt>
                <c:pt idx="3">
                  <c:v>0</c:v>
                </c:pt>
                <c:pt idx="4">
                  <c:v>40</c:v>
                </c:pt>
                <c:pt idx="5">
                  <c:v>110</c:v>
                </c:pt>
                <c:pt idx="6">
                  <c:v>170</c:v>
                </c:pt>
                <c:pt idx="7">
                  <c:v>228</c:v>
                </c:pt>
                <c:pt idx="8">
                  <c:v>280</c:v>
                </c:pt>
                <c:pt idx="9">
                  <c:v>330</c:v>
                </c:pt>
                <c:pt idx="10">
                  <c:v>372</c:v>
                </c:pt>
                <c:pt idx="11">
                  <c:v>404</c:v>
                </c:pt>
              </c:numCache>
            </c:numRef>
          </c:yVal>
          <c:smooth val="1"/>
          <c:extLst>
            <c:ext xmlns:c16="http://schemas.microsoft.com/office/drawing/2014/chart" uri="{C3380CC4-5D6E-409C-BE32-E72D297353CC}">
              <c16:uniqueId val="{00000000-B809-48CC-8D97-D309E3D72C7A}"/>
            </c:ext>
          </c:extLst>
        </c:ser>
        <c:ser>
          <c:idx val="1"/>
          <c:order val="1"/>
          <c:tx>
            <c:v>cross width differences</c:v>
          </c:tx>
          <c:spPr>
            <a:ln w="12700">
              <a:solidFill>
                <a:srgbClr val="F20884"/>
              </a:solidFill>
              <a:prstDash val="solid"/>
            </a:ln>
          </c:spPr>
          <c:marker>
            <c:symbol val="square"/>
            <c:size val="5"/>
            <c:spPr>
              <a:solidFill>
                <a:srgbClr val="FF00FF"/>
              </a:solidFill>
              <a:ln>
                <a:solidFill>
                  <a:srgbClr val="F20884"/>
                </a:solidFill>
                <a:prstDash val="solid"/>
              </a:ln>
            </c:spPr>
          </c:marker>
          <c:xVal>
            <c:numRef>
              <c:f>'sail 2 - page 3'!$X$11:$X$22</c:f>
              <c:numCache>
                <c:formatCode>General</c:formatCode>
                <c:ptCount val="12"/>
                <c:pt idx="0">
                  <c:v>1450</c:v>
                </c:pt>
                <c:pt idx="1">
                  <c:v>1450</c:v>
                </c:pt>
                <c:pt idx="2">
                  <c:v>1450</c:v>
                </c:pt>
                <c:pt idx="3">
                  <c:v>1450</c:v>
                </c:pt>
                <c:pt idx="4">
                  <c:v>1400</c:v>
                </c:pt>
                <c:pt idx="5">
                  <c:v>1200</c:v>
                </c:pt>
                <c:pt idx="6">
                  <c:v>1000</c:v>
                </c:pt>
                <c:pt idx="7">
                  <c:v>800</c:v>
                </c:pt>
                <c:pt idx="8">
                  <c:v>600</c:v>
                </c:pt>
                <c:pt idx="9">
                  <c:v>400</c:v>
                </c:pt>
                <c:pt idx="10">
                  <c:v>200</c:v>
                </c:pt>
                <c:pt idx="11">
                  <c:v>0</c:v>
                </c:pt>
              </c:numCache>
            </c:numRef>
          </c:xVal>
          <c:yVal>
            <c:numRef>
              <c:f>'sail 2 - page 3'!$Z$11:$Z$22</c:f>
              <c:numCache>
                <c:formatCode>0</c:formatCode>
                <c:ptCount val="12"/>
                <c:pt idx="1">
                  <c:v>0</c:v>
                </c:pt>
                <c:pt idx="2">
                  <c:v>0</c:v>
                </c:pt>
                <c:pt idx="3">
                  <c:v>0</c:v>
                </c:pt>
                <c:pt idx="4">
                  <c:v>40</c:v>
                </c:pt>
                <c:pt idx="5">
                  <c:v>70</c:v>
                </c:pt>
                <c:pt idx="6">
                  <c:v>60</c:v>
                </c:pt>
                <c:pt idx="7">
                  <c:v>58</c:v>
                </c:pt>
                <c:pt idx="8">
                  <c:v>52</c:v>
                </c:pt>
                <c:pt idx="9">
                  <c:v>50</c:v>
                </c:pt>
                <c:pt idx="10">
                  <c:v>42</c:v>
                </c:pt>
                <c:pt idx="11">
                  <c:v>32</c:v>
                </c:pt>
              </c:numCache>
            </c:numRef>
          </c:yVal>
          <c:smooth val="1"/>
          <c:extLst>
            <c:ext xmlns:c16="http://schemas.microsoft.com/office/drawing/2014/chart" uri="{C3380CC4-5D6E-409C-BE32-E72D297353CC}">
              <c16:uniqueId val="{00000001-B809-48CC-8D97-D309E3D72C7A}"/>
            </c:ext>
          </c:extLst>
        </c:ser>
        <c:ser>
          <c:idx val="2"/>
          <c:order val="2"/>
          <c:tx>
            <c:v>ERS Cross Widths</c:v>
          </c:tx>
          <c:spPr>
            <a:ln w="3175">
              <a:solidFill>
                <a:srgbClr val="DD0806"/>
              </a:solidFill>
              <a:prstDash val="solid"/>
            </a:ln>
          </c:spPr>
          <c:marker>
            <c:symbol val="star"/>
            <c:size val="8"/>
            <c:spPr>
              <a:solidFill>
                <a:srgbClr val="A5A5A5"/>
              </a:solidFill>
              <a:ln>
                <a:solidFill>
                  <a:srgbClr val="DD0806"/>
                </a:solidFill>
                <a:prstDash val="solid"/>
              </a:ln>
            </c:spPr>
          </c:marker>
          <c:xVal>
            <c:numRef>
              <c:f>'sail 2 - page 3'!$AV$23:$AV$25</c:f>
              <c:numCache>
                <c:formatCode>0.0</c:formatCode>
                <c:ptCount val="3"/>
                <c:pt idx="0">
                  <c:v>1099.552481776899</c:v>
                </c:pt>
                <c:pt idx="1">
                  <c:v>736.82091778989616</c:v>
                </c:pt>
                <c:pt idx="2">
                  <c:v>370.98335896165554</c:v>
                </c:pt>
              </c:numCache>
            </c:numRef>
          </c:xVal>
          <c:yVal>
            <c:numRef>
              <c:f>'sail 2 - page 3'!$AU$23:$AU$25</c:f>
              <c:numCache>
                <c:formatCode>0.0</c:formatCode>
                <c:ptCount val="3"/>
                <c:pt idx="0">
                  <c:v>140.13425546693031</c:v>
                </c:pt>
                <c:pt idx="1">
                  <c:v>244.426561374627</c:v>
                </c:pt>
                <c:pt idx="2">
                  <c:v>336.09349461805232</c:v>
                </c:pt>
              </c:numCache>
            </c:numRef>
          </c:yVal>
          <c:smooth val="1"/>
          <c:extLst>
            <c:ext xmlns:c16="http://schemas.microsoft.com/office/drawing/2014/chart" uri="{C3380CC4-5D6E-409C-BE32-E72D297353CC}">
              <c16:uniqueId val="{00000002-B809-48CC-8D97-D309E3D72C7A}"/>
            </c:ext>
          </c:extLst>
        </c:ser>
        <c:ser>
          <c:idx val="3"/>
          <c:order val="3"/>
          <c:tx>
            <c:v>sail 2 foot</c:v>
          </c:tx>
          <c:spPr>
            <a:ln w="12700">
              <a:solidFill>
                <a:srgbClr val="0000FF"/>
              </a:solidFill>
              <a:prstDash val="solid"/>
            </a:ln>
          </c:spPr>
          <c:marker>
            <c:spPr>
              <a:solidFill>
                <a:srgbClr val="FFC000"/>
              </a:solidFill>
              <a:ln>
                <a:solidFill>
                  <a:srgbClr val="003366"/>
                </a:solidFill>
                <a:prstDash val="solid"/>
              </a:ln>
            </c:spPr>
          </c:marker>
          <c:xVal>
            <c:numRef>
              <c:f>'sail 2 - page 3'!$AB$25:$AB$37</c:f>
              <c:numCache>
                <c:formatCode>0</c:formatCode>
                <c:ptCount val="13"/>
                <c:pt idx="0">
                  <c:v>-125</c:v>
                </c:pt>
                <c:pt idx="1">
                  <c:v>-130</c:v>
                </c:pt>
                <c:pt idx="2">
                  <c:v>-134</c:v>
                </c:pt>
                <c:pt idx="3">
                  <c:v>-112</c:v>
                </c:pt>
                <c:pt idx="4">
                  <c:v>-90</c:v>
                </c:pt>
                <c:pt idx="5">
                  <c:v>-68</c:v>
                </c:pt>
                <c:pt idx="6">
                  <c:v>-46</c:v>
                </c:pt>
                <c:pt idx="7">
                  <c:v>-24</c:v>
                </c:pt>
                <c:pt idx="8">
                  <c:v>-2</c:v>
                </c:pt>
                <c:pt idx="9">
                  <c:v>0</c:v>
                </c:pt>
                <c:pt idx="10">
                  <c:v>0</c:v>
                </c:pt>
                <c:pt idx="11">
                  <c:v>0</c:v>
                </c:pt>
                <c:pt idx="12">
                  <c:v>0</c:v>
                </c:pt>
              </c:numCache>
            </c:numRef>
          </c:xVal>
          <c:yVal>
            <c:numRef>
              <c:f>'sail 2 - page 3'!$Y$25:$Y$37</c:f>
              <c:numCache>
                <c:formatCode>General</c:formatCode>
                <c:ptCount val="13"/>
                <c:pt idx="0">
                  <c:v>0</c:v>
                </c:pt>
                <c:pt idx="1">
                  <c:v>50</c:v>
                </c:pt>
                <c:pt idx="2">
                  <c:v>100</c:v>
                </c:pt>
                <c:pt idx="3">
                  <c:v>150</c:v>
                </c:pt>
                <c:pt idx="4">
                  <c:v>200</c:v>
                </c:pt>
                <c:pt idx="5">
                  <c:v>250</c:v>
                </c:pt>
                <c:pt idx="6">
                  <c:v>300</c:v>
                </c:pt>
                <c:pt idx="7">
                  <c:v>350</c:v>
                </c:pt>
                <c:pt idx="8">
                  <c:v>400</c:v>
                </c:pt>
                <c:pt idx="9">
                  <c:v>404</c:v>
                </c:pt>
                <c:pt idx="10">
                  <c:v>404</c:v>
                </c:pt>
                <c:pt idx="11">
                  <c:v>404</c:v>
                </c:pt>
                <c:pt idx="12">
                  <c:v>404</c:v>
                </c:pt>
              </c:numCache>
            </c:numRef>
          </c:yVal>
          <c:smooth val="1"/>
          <c:extLst>
            <c:ext xmlns:c16="http://schemas.microsoft.com/office/drawing/2014/chart" uri="{C3380CC4-5D6E-409C-BE32-E72D297353CC}">
              <c16:uniqueId val="{00000003-B809-48CC-8D97-D309E3D72C7A}"/>
            </c:ext>
          </c:extLst>
        </c:ser>
        <c:ser>
          <c:idx val="4"/>
          <c:order val="4"/>
          <c:tx>
            <c:v>height differences x 10</c:v>
          </c:tx>
          <c:spPr>
            <a:ln w="12700">
              <a:solidFill>
                <a:srgbClr val="666699"/>
              </a:solidFill>
              <a:prstDash val="solid"/>
            </a:ln>
          </c:spPr>
          <c:marker>
            <c:spPr>
              <a:solidFill>
                <a:srgbClr val="4472C4"/>
              </a:solidFill>
              <a:ln>
                <a:solidFill>
                  <a:srgbClr val="666699"/>
                </a:solidFill>
                <a:prstDash val="solid"/>
              </a:ln>
            </c:spPr>
          </c:marker>
          <c:xVal>
            <c:numRef>
              <c:f>'sail 2 - page 3'!$X$25:$X$37</c:f>
              <c:numCache>
                <c:formatCode>General</c:formatCode>
                <c:ptCount val="13"/>
                <c:pt idx="0">
                  <c:v>0</c:v>
                </c:pt>
                <c:pt idx="1">
                  <c:v>-50</c:v>
                </c:pt>
                <c:pt idx="2">
                  <c:v>-40</c:v>
                </c:pt>
                <c:pt idx="3">
                  <c:v>220</c:v>
                </c:pt>
                <c:pt idx="4">
                  <c:v>220</c:v>
                </c:pt>
                <c:pt idx="5">
                  <c:v>220</c:v>
                </c:pt>
                <c:pt idx="6">
                  <c:v>220</c:v>
                </c:pt>
                <c:pt idx="7">
                  <c:v>220</c:v>
                </c:pt>
                <c:pt idx="8">
                  <c:v>220</c:v>
                </c:pt>
                <c:pt idx="9">
                  <c:v>20</c:v>
                </c:pt>
                <c:pt idx="10">
                  <c:v>0</c:v>
                </c:pt>
                <c:pt idx="11">
                  <c:v>0</c:v>
                </c:pt>
                <c:pt idx="12">
                  <c:v>0</c:v>
                </c:pt>
              </c:numCache>
            </c:numRef>
          </c:xVal>
          <c:yVal>
            <c:numRef>
              <c:f>'sail 2 - page 3'!$Y$25:$Y$37</c:f>
              <c:numCache>
                <c:formatCode>General</c:formatCode>
                <c:ptCount val="13"/>
                <c:pt idx="0">
                  <c:v>0</c:v>
                </c:pt>
                <c:pt idx="1">
                  <c:v>50</c:v>
                </c:pt>
                <c:pt idx="2">
                  <c:v>100</c:v>
                </c:pt>
                <c:pt idx="3">
                  <c:v>150</c:v>
                </c:pt>
                <c:pt idx="4">
                  <c:v>200</c:v>
                </c:pt>
                <c:pt idx="5">
                  <c:v>250</c:v>
                </c:pt>
                <c:pt idx="6">
                  <c:v>300</c:v>
                </c:pt>
                <c:pt idx="7">
                  <c:v>350</c:v>
                </c:pt>
                <c:pt idx="8">
                  <c:v>400</c:v>
                </c:pt>
                <c:pt idx="9">
                  <c:v>404</c:v>
                </c:pt>
                <c:pt idx="10">
                  <c:v>404</c:v>
                </c:pt>
                <c:pt idx="11">
                  <c:v>404</c:v>
                </c:pt>
                <c:pt idx="12">
                  <c:v>404</c:v>
                </c:pt>
              </c:numCache>
            </c:numRef>
          </c:yVal>
          <c:smooth val="1"/>
          <c:extLst>
            <c:ext xmlns:c16="http://schemas.microsoft.com/office/drawing/2014/chart" uri="{C3380CC4-5D6E-409C-BE32-E72D297353CC}">
              <c16:uniqueId val="{00000004-B809-48CC-8D97-D309E3D72C7A}"/>
            </c:ext>
          </c:extLst>
        </c:ser>
        <c:dLbls>
          <c:showLegendKey val="0"/>
          <c:showVal val="0"/>
          <c:showCatName val="0"/>
          <c:showSerName val="0"/>
          <c:showPercent val="0"/>
          <c:showBubbleSize val="0"/>
        </c:dLbls>
        <c:axId val="338243880"/>
        <c:axId val="338244272"/>
      </c:scatterChart>
      <c:valAx>
        <c:axId val="338243880"/>
        <c:scaling>
          <c:orientation val="minMax"/>
          <c:max val="2200"/>
          <c:min val="-200"/>
        </c:scaling>
        <c:delete val="0"/>
        <c:axPos val="b"/>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de-DE"/>
                  <a:t>distance above datum grid line at luff</a:t>
                </a:r>
              </a:p>
            </c:rich>
          </c:tx>
          <c:layout>
            <c:manualLayout>
              <c:xMode val="edge"/>
              <c:yMode val="edge"/>
              <c:x val="0.37514580025765615"/>
              <c:y val="0.9348640932078613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de-DE"/>
          </a:p>
        </c:txPr>
        <c:crossAx val="338244272"/>
        <c:crossesAt val="0"/>
        <c:crossBetween val="midCat"/>
        <c:majorUnit val="200"/>
        <c:minorUnit val="100"/>
      </c:valAx>
      <c:valAx>
        <c:axId val="338244272"/>
        <c:scaling>
          <c:orientation val="minMax"/>
          <c:max val="500"/>
          <c:min val="0"/>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de-DE"/>
                  <a:t>cross widths</a:t>
                </a:r>
              </a:p>
            </c:rich>
          </c:tx>
          <c:layout>
            <c:manualLayout>
              <c:xMode val="edge"/>
              <c:yMode val="edge"/>
              <c:x val="1.9851072587413334E-2"/>
              <c:y val="0.43327879137059083"/>
            </c:manualLayout>
          </c:layout>
          <c:overlay val="0"/>
          <c:spPr>
            <a:noFill/>
            <a:ln w="25400">
              <a:noFill/>
            </a:ln>
          </c:spPr>
        </c:title>
        <c:numFmt formatCode="0" sourceLinked="1"/>
        <c:majorTickMark val="out"/>
        <c:minorTickMark val="none"/>
        <c:tickLblPos val="low"/>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de-DE"/>
          </a:p>
        </c:txPr>
        <c:crossAx val="338243880"/>
        <c:crosses val="autoZero"/>
        <c:crossBetween val="midCat"/>
        <c:majorUnit val="100"/>
        <c:minorUnit val="50"/>
      </c:valAx>
      <c:spPr>
        <a:solidFill>
          <a:srgbClr val="C0C0C0"/>
        </a:solidFill>
        <a:ln w="12700">
          <a:solidFill>
            <a:srgbClr val="808080"/>
          </a:solidFill>
          <a:prstDash val="solid"/>
        </a:ln>
      </c:spPr>
    </c:plotArea>
    <c:legend>
      <c:legendPos val="r"/>
      <c:layout>
        <c:manualLayout>
          <c:xMode val="edge"/>
          <c:yMode val="edge"/>
          <c:x val="0.79497716130587048"/>
          <c:y val="0.18500052693834984"/>
          <c:w val="0.15342855546979225"/>
          <c:h val="0.43166789618948298"/>
        </c:manualLayout>
      </c:layout>
      <c:overlay val="0"/>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a:ea typeface="Arial"/>
                <a:cs typeface="Arial"/>
              </a:defRPr>
            </a:pPr>
            <a:r>
              <a:rPr lang="de-DE"/>
              <a:t>Sail 2 cross widths</a:t>
            </a:r>
          </a:p>
        </c:rich>
      </c:tx>
      <c:layout>
        <c:manualLayout>
          <c:xMode val="edge"/>
          <c:yMode val="edge"/>
          <c:x val="0.47612717188631964"/>
          <c:y val="2.8006218323833116E-2"/>
        </c:manualLayout>
      </c:layout>
      <c:overlay val="0"/>
      <c:spPr>
        <a:noFill/>
        <a:ln w="25400">
          <a:noFill/>
        </a:ln>
      </c:spPr>
    </c:title>
    <c:autoTitleDeleted val="0"/>
    <c:plotArea>
      <c:layout>
        <c:manualLayout>
          <c:layoutTarget val="inner"/>
          <c:xMode val="edge"/>
          <c:yMode val="edge"/>
          <c:x val="7.8949290021903512E-2"/>
          <c:y val="8.5744715309215139E-2"/>
          <c:w val="0.89583849832740603"/>
          <c:h val="0.79563279660267172"/>
        </c:manualLayout>
      </c:layout>
      <c:scatterChart>
        <c:scatterStyle val="smoothMarker"/>
        <c:varyColors val="0"/>
        <c:ser>
          <c:idx val="0"/>
          <c:order val="0"/>
          <c:tx>
            <c:v>sail 2 profile</c:v>
          </c:tx>
          <c:spPr>
            <a:ln w="12700">
              <a:solidFill>
                <a:srgbClr val="000090"/>
              </a:solidFill>
              <a:prstDash val="solid"/>
            </a:ln>
          </c:spPr>
          <c:marker>
            <c:symbol val="diamond"/>
            <c:size val="5"/>
            <c:spPr>
              <a:solidFill>
                <a:srgbClr val="000080"/>
              </a:solidFill>
              <a:ln>
                <a:solidFill>
                  <a:srgbClr val="000090"/>
                </a:solidFill>
                <a:prstDash val="solid"/>
              </a:ln>
            </c:spPr>
          </c:marker>
          <c:xVal>
            <c:numRef>
              <c:f>'sail 2 - page 3'!$X$11:$X$22</c:f>
              <c:numCache>
                <c:formatCode>General</c:formatCode>
                <c:ptCount val="12"/>
                <c:pt idx="0">
                  <c:v>1450</c:v>
                </c:pt>
                <c:pt idx="1">
                  <c:v>1450</c:v>
                </c:pt>
                <c:pt idx="2">
                  <c:v>1450</c:v>
                </c:pt>
                <c:pt idx="3">
                  <c:v>1450</c:v>
                </c:pt>
                <c:pt idx="4">
                  <c:v>1400</c:v>
                </c:pt>
                <c:pt idx="5">
                  <c:v>1200</c:v>
                </c:pt>
                <c:pt idx="6">
                  <c:v>1000</c:v>
                </c:pt>
                <c:pt idx="7">
                  <c:v>800</c:v>
                </c:pt>
                <c:pt idx="8">
                  <c:v>600</c:v>
                </c:pt>
                <c:pt idx="9">
                  <c:v>400</c:v>
                </c:pt>
                <c:pt idx="10">
                  <c:v>200</c:v>
                </c:pt>
                <c:pt idx="11">
                  <c:v>0</c:v>
                </c:pt>
              </c:numCache>
            </c:numRef>
          </c:xVal>
          <c:yVal>
            <c:numRef>
              <c:f>'sail 2 - page 3'!$Y$11:$Y$22</c:f>
              <c:numCache>
                <c:formatCode>0</c:formatCode>
                <c:ptCount val="12"/>
                <c:pt idx="0">
                  <c:v>0</c:v>
                </c:pt>
                <c:pt idx="1">
                  <c:v>0</c:v>
                </c:pt>
                <c:pt idx="2">
                  <c:v>0</c:v>
                </c:pt>
                <c:pt idx="3">
                  <c:v>0</c:v>
                </c:pt>
                <c:pt idx="4">
                  <c:v>40</c:v>
                </c:pt>
                <c:pt idx="5">
                  <c:v>110</c:v>
                </c:pt>
                <c:pt idx="6">
                  <c:v>170</c:v>
                </c:pt>
                <c:pt idx="7">
                  <c:v>228</c:v>
                </c:pt>
                <c:pt idx="8">
                  <c:v>280</c:v>
                </c:pt>
                <c:pt idx="9">
                  <c:v>330</c:v>
                </c:pt>
                <c:pt idx="10">
                  <c:v>372</c:v>
                </c:pt>
                <c:pt idx="11">
                  <c:v>404</c:v>
                </c:pt>
              </c:numCache>
            </c:numRef>
          </c:yVal>
          <c:smooth val="1"/>
          <c:extLst>
            <c:ext xmlns:c16="http://schemas.microsoft.com/office/drawing/2014/chart" uri="{C3380CC4-5D6E-409C-BE32-E72D297353CC}">
              <c16:uniqueId val="{00000000-7027-4421-85D0-E8931F007062}"/>
            </c:ext>
          </c:extLst>
        </c:ser>
        <c:ser>
          <c:idx val="1"/>
          <c:order val="1"/>
          <c:tx>
            <c:v>cross width differences</c:v>
          </c:tx>
          <c:spPr>
            <a:ln w="12700">
              <a:solidFill>
                <a:srgbClr val="F20884"/>
              </a:solidFill>
              <a:prstDash val="solid"/>
            </a:ln>
          </c:spPr>
          <c:marker>
            <c:symbol val="square"/>
            <c:size val="5"/>
            <c:spPr>
              <a:solidFill>
                <a:srgbClr val="FF00FF"/>
              </a:solidFill>
              <a:ln>
                <a:solidFill>
                  <a:srgbClr val="F20884"/>
                </a:solidFill>
                <a:prstDash val="solid"/>
              </a:ln>
            </c:spPr>
          </c:marker>
          <c:xVal>
            <c:numRef>
              <c:f>'sail 2 - page 3'!$X$11:$X$22</c:f>
              <c:numCache>
                <c:formatCode>General</c:formatCode>
                <c:ptCount val="12"/>
                <c:pt idx="0">
                  <c:v>1450</c:v>
                </c:pt>
                <c:pt idx="1">
                  <c:v>1450</c:v>
                </c:pt>
                <c:pt idx="2">
                  <c:v>1450</c:v>
                </c:pt>
                <c:pt idx="3">
                  <c:v>1450</c:v>
                </c:pt>
                <c:pt idx="4">
                  <c:v>1400</c:v>
                </c:pt>
                <c:pt idx="5">
                  <c:v>1200</c:v>
                </c:pt>
                <c:pt idx="6">
                  <c:v>1000</c:v>
                </c:pt>
                <c:pt idx="7">
                  <c:v>800</c:v>
                </c:pt>
                <c:pt idx="8">
                  <c:v>600</c:v>
                </c:pt>
                <c:pt idx="9">
                  <c:v>400</c:v>
                </c:pt>
                <c:pt idx="10">
                  <c:v>200</c:v>
                </c:pt>
                <c:pt idx="11">
                  <c:v>0</c:v>
                </c:pt>
              </c:numCache>
            </c:numRef>
          </c:xVal>
          <c:yVal>
            <c:numRef>
              <c:f>'sail 2 - page 3'!$Z$11:$Z$22</c:f>
              <c:numCache>
                <c:formatCode>0</c:formatCode>
                <c:ptCount val="12"/>
                <c:pt idx="1">
                  <c:v>0</c:v>
                </c:pt>
                <c:pt idx="2">
                  <c:v>0</c:v>
                </c:pt>
                <c:pt idx="3">
                  <c:v>0</c:v>
                </c:pt>
                <c:pt idx="4">
                  <c:v>40</c:v>
                </c:pt>
                <c:pt idx="5">
                  <c:v>70</c:v>
                </c:pt>
                <c:pt idx="6">
                  <c:v>60</c:v>
                </c:pt>
                <c:pt idx="7">
                  <c:v>58</c:v>
                </c:pt>
                <c:pt idx="8">
                  <c:v>52</c:v>
                </c:pt>
                <c:pt idx="9">
                  <c:v>50</c:v>
                </c:pt>
                <c:pt idx="10">
                  <c:v>42</c:v>
                </c:pt>
                <c:pt idx="11">
                  <c:v>32</c:v>
                </c:pt>
              </c:numCache>
            </c:numRef>
          </c:yVal>
          <c:smooth val="1"/>
          <c:extLst>
            <c:ext xmlns:c16="http://schemas.microsoft.com/office/drawing/2014/chart" uri="{C3380CC4-5D6E-409C-BE32-E72D297353CC}">
              <c16:uniqueId val="{00000001-7027-4421-85D0-E8931F007062}"/>
            </c:ext>
          </c:extLst>
        </c:ser>
        <c:ser>
          <c:idx val="2"/>
          <c:order val="2"/>
          <c:tx>
            <c:v>ERS Cross Widths</c:v>
          </c:tx>
          <c:spPr>
            <a:ln w="3175">
              <a:solidFill>
                <a:srgbClr val="DD0806"/>
              </a:solidFill>
              <a:prstDash val="solid"/>
            </a:ln>
          </c:spPr>
          <c:marker>
            <c:symbol val="star"/>
            <c:size val="8"/>
            <c:spPr>
              <a:solidFill>
                <a:srgbClr val="A5A5A5"/>
              </a:solidFill>
              <a:ln>
                <a:solidFill>
                  <a:srgbClr val="DD0806"/>
                </a:solidFill>
                <a:prstDash val="solid"/>
              </a:ln>
            </c:spPr>
          </c:marker>
          <c:xVal>
            <c:numRef>
              <c:f>'sail 2 - page 3'!$AV$23:$AV$25</c:f>
              <c:numCache>
                <c:formatCode>0.0</c:formatCode>
                <c:ptCount val="3"/>
                <c:pt idx="0">
                  <c:v>1099.552481776899</c:v>
                </c:pt>
                <c:pt idx="1">
                  <c:v>736.82091778989616</c:v>
                </c:pt>
                <c:pt idx="2">
                  <c:v>370.98335896165554</c:v>
                </c:pt>
              </c:numCache>
            </c:numRef>
          </c:xVal>
          <c:yVal>
            <c:numRef>
              <c:f>'sail 2 - page 3'!$AU$23:$AU$25</c:f>
              <c:numCache>
                <c:formatCode>0.0</c:formatCode>
                <c:ptCount val="3"/>
                <c:pt idx="0">
                  <c:v>140.13425546693031</c:v>
                </c:pt>
                <c:pt idx="1">
                  <c:v>244.426561374627</c:v>
                </c:pt>
                <c:pt idx="2">
                  <c:v>336.09349461805232</c:v>
                </c:pt>
              </c:numCache>
            </c:numRef>
          </c:yVal>
          <c:smooth val="1"/>
          <c:extLst>
            <c:ext xmlns:c16="http://schemas.microsoft.com/office/drawing/2014/chart" uri="{C3380CC4-5D6E-409C-BE32-E72D297353CC}">
              <c16:uniqueId val="{00000002-7027-4421-85D0-E8931F007062}"/>
            </c:ext>
          </c:extLst>
        </c:ser>
        <c:ser>
          <c:idx val="3"/>
          <c:order val="3"/>
          <c:tx>
            <c:v>sail 2 foot</c:v>
          </c:tx>
          <c:spPr>
            <a:ln w="12700">
              <a:solidFill>
                <a:srgbClr val="0000FF"/>
              </a:solidFill>
              <a:prstDash val="solid"/>
            </a:ln>
          </c:spPr>
          <c:marker>
            <c:spPr>
              <a:solidFill>
                <a:srgbClr val="FFC000"/>
              </a:solidFill>
              <a:ln>
                <a:solidFill>
                  <a:srgbClr val="003366"/>
                </a:solidFill>
                <a:prstDash val="solid"/>
              </a:ln>
            </c:spPr>
          </c:marker>
          <c:xVal>
            <c:numRef>
              <c:f>'sail 2 - page 3'!$AB$25:$AB$37</c:f>
              <c:numCache>
                <c:formatCode>0</c:formatCode>
                <c:ptCount val="13"/>
                <c:pt idx="0">
                  <c:v>-125</c:v>
                </c:pt>
                <c:pt idx="1">
                  <c:v>-130</c:v>
                </c:pt>
                <c:pt idx="2">
                  <c:v>-134</c:v>
                </c:pt>
                <c:pt idx="3">
                  <c:v>-112</c:v>
                </c:pt>
                <c:pt idx="4">
                  <c:v>-90</c:v>
                </c:pt>
                <c:pt idx="5">
                  <c:v>-68</c:v>
                </c:pt>
                <c:pt idx="6">
                  <c:v>-46</c:v>
                </c:pt>
                <c:pt idx="7">
                  <c:v>-24</c:v>
                </c:pt>
                <c:pt idx="8">
                  <c:v>-2</c:v>
                </c:pt>
                <c:pt idx="9">
                  <c:v>0</c:v>
                </c:pt>
                <c:pt idx="10">
                  <c:v>0</c:v>
                </c:pt>
                <c:pt idx="11">
                  <c:v>0</c:v>
                </c:pt>
                <c:pt idx="12">
                  <c:v>0</c:v>
                </c:pt>
              </c:numCache>
            </c:numRef>
          </c:xVal>
          <c:yVal>
            <c:numRef>
              <c:f>'sail 2 - page 3'!$Y$25:$Y$37</c:f>
              <c:numCache>
                <c:formatCode>General</c:formatCode>
                <c:ptCount val="13"/>
                <c:pt idx="0">
                  <c:v>0</c:v>
                </c:pt>
                <c:pt idx="1">
                  <c:v>50</c:v>
                </c:pt>
                <c:pt idx="2">
                  <c:v>100</c:v>
                </c:pt>
                <c:pt idx="3">
                  <c:v>150</c:v>
                </c:pt>
                <c:pt idx="4">
                  <c:v>200</c:v>
                </c:pt>
                <c:pt idx="5">
                  <c:v>250</c:v>
                </c:pt>
                <c:pt idx="6">
                  <c:v>300</c:v>
                </c:pt>
                <c:pt idx="7">
                  <c:v>350</c:v>
                </c:pt>
                <c:pt idx="8">
                  <c:v>400</c:v>
                </c:pt>
                <c:pt idx="9">
                  <c:v>404</c:v>
                </c:pt>
                <c:pt idx="10">
                  <c:v>404</c:v>
                </c:pt>
                <c:pt idx="11">
                  <c:v>404</c:v>
                </c:pt>
                <c:pt idx="12">
                  <c:v>404</c:v>
                </c:pt>
              </c:numCache>
            </c:numRef>
          </c:yVal>
          <c:smooth val="1"/>
          <c:extLst>
            <c:ext xmlns:c16="http://schemas.microsoft.com/office/drawing/2014/chart" uri="{C3380CC4-5D6E-409C-BE32-E72D297353CC}">
              <c16:uniqueId val="{00000003-7027-4421-85D0-E8931F007062}"/>
            </c:ext>
          </c:extLst>
        </c:ser>
        <c:ser>
          <c:idx val="4"/>
          <c:order val="4"/>
          <c:tx>
            <c:v>height differences x 10</c:v>
          </c:tx>
          <c:spPr>
            <a:ln w="12700">
              <a:solidFill>
                <a:srgbClr val="666699"/>
              </a:solidFill>
              <a:prstDash val="solid"/>
            </a:ln>
          </c:spPr>
          <c:marker>
            <c:spPr>
              <a:solidFill>
                <a:srgbClr val="4472C4"/>
              </a:solidFill>
              <a:ln>
                <a:solidFill>
                  <a:srgbClr val="666699"/>
                </a:solidFill>
                <a:prstDash val="solid"/>
              </a:ln>
            </c:spPr>
          </c:marker>
          <c:xVal>
            <c:numRef>
              <c:f>'sail 2 - page 3'!$X$25:$X$37</c:f>
              <c:numCache>
                <c:formatCode>General</c:formatCode>
                <c:ptCount val="13"/>
                <c:pt idx="0">
                  <c:v>0</c:v>
                </c:pt>
                <c:pt idx="1">
                  <c:v>-50</c:v>
                </c:pt>
                <c:pt idx="2">
                  <c:v>-40</c:v>
                </c:pt>
                <c:pt idx="3">
                  <c:v>220</c:v>
                </c:pt>
                <c:pt idx="4">
                  <c:v>220</c:v>
                </c:pt>
                <c:pt idx="5">
                  <c:v>220</c:v>
                </c:pt>
                <c:pt idx="6">
                  <c:v>220</c:v>
                </c:pt>
                <c:pt idx="7">
                  <c:v>220</c:v>
                </c:pt>
                <c:pt idx="8">
                  <c:v>220</c:v>
                </c:pt>
                <c:pt idx="9">
                  <c:v>20</c:v>
                </c:pt>
                <c:pt idx="10">
                  <c:v>0</c:v>
                </c:pt>
                <c:pt idx="11">
                  <c:v>0</c:v>
                </c:pt>
                <c:pt idx="12">
                  <c:v>0</c:v>
                </c:pt>
              </c:numCache>
            </c:numRef>
          </c:xVal>
          <c:yVal>
            <c:numRef>
              <c:f>'sail 2 - page 3'!$Y$25:$Y$37</c:f>
              <c:numCache>
                <c:formatCode>General</c:formatCode>
                <c:ptCount val="13"/>
                <c:pt idx="0">
                  <c:v>0</c:v>
                </c:pt>
                <c:pt idx="1">
                  <c:v>50</c:v>
                </c:pt>
                <c:pt idx="2">
                  <c:v>100</c:v>
                </c:pt>
                <c:pt idx="3">
                  <c:v>150</c:v>
                </c:pt>
                <c:pt idx="4">
                  <c:v>200</c:v>
                </c:pt>
                <c:pt idx="5">
                  <c:v>250</c:v>
                </c:pt>
                <c:pt idx="6">
                  <c:v>300</c:v>
                </c:pt>
                <c:pt idx="7">
                  <c:v>350</c:v>
                </c:pt>
                <c:pt idx="8">
                  <c:v>400</c:v>
                </c:pt>
                <c:pt idx="9">
                  <c:v>404</c:v>
                </c:pt>
                <c:pt idx="10">
                  <c:v>404</c:v>
                </c:pt>
                <c:pt idx="11">
                  <c:v>404</c:v>
                </c:pt>
                <c:pt idx="12">
                  <c:v>404</c:v>
                </c:pt>
              </c:numCache>
            </c:numRef>
          </c:yVal>
          <c:smooth val="1"/>
          <c:extLst>
            <c:ext xmlns:c16="http://schemas.microsoft.com/office/drawing/2014/chart" uri="{C3380CC4-5D6E-409C-BE32-E72D297353CC}">
              <c16:uniqueId val="{00000004-7027-4421-85D0-E8931F007062}"/>
            </c:ext>
          </c:extLst>
        </c:ser>
        <c:dLbls>
          <c:showLegendKey val="0"/>
          <c:showVal val="0"/>
          <c:showCatName val="0"/>
          <c:showSerName val="0"/>
          <c:showPercent val="0"/>
          <c:showBubbleSize val="0"/>
        </c:dLbls>
        <c:axId val="338245448"/>
        <c:axId val="338245840"/>
      </c:scatterChart>
      <c:valAx>
        <c:axId val="338245448"/>
        <c:scaling>
          <c:orientation val="minMax"/>
          <c:max val="2200"/>
          <c:min val="-200"/>
        </c:scaling>
        <c:delete val="0"/>
        <c:axPos val="b"/>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de-DE"/>
                  <a:t>distance above datum grid line at luff</a:t>
                </a:r>
              </a:p>
            </c:rich>
          </c:tx>
          <c:layout>
            <c:manualLayout>
              <c:xMode val="edge"/>
              <c:yMode val="edge"/>
              <c:x val="0.37514575836391489"/>
              <c:y val="0.9499999578704346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de-DE"/>
          </a:p>
        </c:txPr>
        <c:crossAx val="338245840"/>
        <c:crossesAt val="0"/>
        <c:crossBetween val="midCat"/>
        <c:majorUnit val="200"/>
        <c:minorUnit val="100"/>
      </c:valAx>
      <c:valAx>
        <c:axId val="338245840"/>
        <c:scaling>
          <c:orientation val="minMax"/>
          <c:max val="500"/>
          <c:min val="0"/>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de-DE"/>
                  <a:t>cross widths</a:t>
                </a:r>
              </a:p>
            </c:rich>
          </c:tx>
          <c:layout>
            <c:manualLayout>
              <c:xMode val="edge"/>
              <c:yMode val="edge"/>
              <c:x val="1.9851165663115639E-2"/>
              <c:y val="0.43327864915761938"/>
            </c:manualLayout>
          </c:layout>
          <c:overlay val="0"/>
          <c:spPr>
            <a:noFill/>
            <a:ln w="25400">
              <a:noFill/>
            </a:ln>
          </c:spPr>
        </c:title>
        <c:numFmt formatCode="0" sourceLinked="1"/>
        <c:majorTickMark val="out"/>
        <c:minorTickMark val="none"/>
        <c:tickLblPos val="low"/>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de-DE"/>
          </a:p>
        </c:txPr>
        <c:crossAx val="338245448"/>
        <c:crosses val="autoZero"/>
        <c:crossBetween val="midCat"/>
        <c:majorUnit val="100"/>
        <c:minorUnit val="50"/>
      </c:valAx>
      <c:spPr>
        <a:noFill/>
        <a:ln w="25400">
          <a:noFill/>
        </a:ln>
      </c:spPr>
    </c:plotArea>
    <c:legend>
      <c:legendPos val="r"/>
      <c:layout>
        <c:manualLayout>
          <c:xMode val="edge"/>
          <c:yMode val="edge"/>
          <c:x val="0.74469408455441943"/>
          <c:y val="0.17973860989269777"/>
          <c:w val="0.21346279948139713"/>
          <c:h val="0.31699354835621246"/>
        </c:manualLayout>
      </c:layout>
      <c:overlay val="0"/>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a:t>spar 1  profile</a:t>
            </a:r>
          </a:p>
        </c:rich>
      </c:tx>
      <c:layout>
        <c:manualLayout>
          <c:xMode val="edge"/>
          <c:yMode val="edge"/>
          <c:x val="0.40238446572131242"/>
          <c:y val="2.4228954139353269E-2"/>
        </c:manualLayout>
      </c:layout>
      <c:overlay val="0"/>
      <c:spPr>
        <a:noFill/>
        <a:ln w="25400">
          <a:noFill/>
        </a:ln>
      </c:spPr>
    </c:title>
    <c:autoTitleDeleted val="0"/>
    <c:plotArea>
      <c:layout>
        <c:manualLayout>
          <c:layoutTarget val="inner"/>
          <c:xMode val="edge"/>
          <c:yMode val="edge"/>
          <c:x val="9.5380029806259314E-2"/>
          <c:y val="0.16079312447636082"/>
          <c:w val="0.81669150521609535"/>
          <c:h val="0.70704921858783321"/>
        </c:manualLayout>
      </c:layout>
      <c:scatterChart>
        <c:scatterStyle val="lineMarker"/>
        <c:varyColors val="0"/>
        <c:ser>
          <c:idx val="0"/>
          <c:order val="0"/>
          <c:tx>
            <c:v>spar 1 profile</c:v>
          </c:tx>
          <c:spPr>
            <a:ln w="12700">
              <a:solidFill>
                <a:srgbClr val="000080"/>
              </a:solidFill>
              <a:prstDash val="solid"/>
            </a:ln>
          </c:spPr>
          <c:marker>
            <c:symbol val="diamond"/>
            <c:size val="5"/>
            <c:spPr>
              <a:solidFill>
                <a:srgbClr val="000080"/>
              </a:solidFill>
              <a:ln>
                <a:solidFill>
                  <a:srgbClr val="000080"/>
                </a:solidFill>
                <a:prstDash val="solid"/>
              </a:ln>
            </c:spPr>
          </c:marker>
          <c:xVal>
            <c:numRef>
              <c:f>'spar - page 4'!$W$24:$W$37</c:f>
              <c:numCache>
                <c:formatCode>General</c:formatCode>
                <c:ptCount val="14"/>
                <c:pt idx="0">
                  <c:v>2150</c:v>
                </c:pt>
                <c:pt idx="1">
                  <c:v>2150</c:v>
                </c:pt>
                <c:pt idx="2">
                  <c:v>2150</c:v>
                </c:pt>
                <c:pt idx="3">
                  <c:v>2000</c:v>
                </c:pt>
                <c:pt idx="4">
                  <c:v>1800</c:v>
                </c:pt>
                <c:pt idx="5">
                  <c:v>1600</c:v>
                </c:pt>
                <c:pt idx="6">
                  <c:v>1400</c:v>
                </c:pt>
                <c:pt idx="7">
                  <c:v>1200</c:v>
                </c:pt>
                <c:pt idx="8">
                  <c:v>1000</c:v>
                </c:pt>
                <c:pt idx="9">
                  <c:v>800</c:v>
                </c:pt>
                <c:pt idx="10">
                  <c:v>600</c:v>
                </c:pt>
                <c:pt idx="11">
                  <c:v>400</c:v>
                </c:pt>
                <c:pt idx="12">
                  <c:v>200</c:v>
                </c:pt>
                <c:pt idx="13">
                  <c:v>0</c:v>
                </c:pt>
              </c:numCache>
            </c:numRef>
          </c:xVal>
          <c:yVal>
            <c:numRef>
              <c:f>'spar - page 4'!$X$24:$X$37</c:f>
              <c:numCache>
                <c:formatCode>0</c:formatCode>
                <c:ptCount val="14"/>
                <c:pt idx="0">
                  <c:v>0</c:v>
                </c:pt>
                <c:pt idx="1">
                  <c:v>0</c:v>
                </c:pt>
                <c:pt idx="2">
                  <c:v>0</c:v>
                </c:pt>
                <c:pt idx="3">
                  <c:v>18</c:v>
                </c:pt>
                <c:pt idx="4">
                  <c:v>18</c:v>
                </c:pt>
                <c:pt idx="5">
                  <c:v>18</c:v>
                </c:pt>
                <c:pt idx="6">
                  <c:v>19</c:v>
                </c:pt>
                <c:pt idx="7">
                  <c:v>19</c:v>
                </c:pt>
                <c:pt idx="8">
                  <c:v>19</c:v>
                </c:pt>
                <c:pt idx="9">
                  <c:v>20</c:v>
                </c:pt>
                <c:pt idx="10">
                  <c:v>20</c:v>
                </c:pt>
                <c:pt idx="11">
                  <c:v>20</c:v>
                </c:pt>
                <c:pt idx="12">
                  <c:v>20</c:v>
                </c:pt>
                <c:pt idx="13">
                  <c:v>20</c:v>
                </c:pt>
              </c:numCache>
            </c:numRef>
          </c:yVal>
          <c:smooth val="0"/>
          <c:extLst>
            <c:ext xmlns:c16="http://schemas.microsoft.com/office/drawing/2014/chart" uri="{C3380CC4-5D6E-409C-BE32-E72D297353CC}">
              <c16:uniqueId val="{00000000-B0AD-4CBF-AE89-F9018DED3FCA}"/>
            </c:ext>
          </c:extLst>
        </c:ser>
        <c:ser>
          <c:idx val="1"/>
          <c:order val="1"/>
          <c:tx>
            <c:v>spar 2 profile</c:v>
          </c:tx>
          <c:spPr>
            <a:ln w="12700">
              <a:solidFill>
                <a:srgbClr val="DD0806"/>
              </a:solidFill>
              <a:prstDash val="solid"/>
            </a:ln>
          </c:spPr>
          <c:marker>
            <c:spPr>
              <a:solidFill>
                <a:srgbClr val="ED7D31"/>
              </a:solidFill>
              <a:ln>
                <a:solidFill>
                  <a:srgbClr val="DD0806"/>
                </a:solidFill>
                <a:prstDash val="solid"/>
              </a:ln>
            </c:spPr>
          </c:marker>
          <c:xVal>
            <c:numRef>
              <c:f>'spar - page 4'!$X$17:$X$19</c:f>
              <c:numCache>
                <c:formatCode>0</c:formatCode>
                <c:ptCount val="3"/>
                <c:pt idx="0" formatCode="General">
                  <c:v>0</c:v>
                </c:pt>
                <c:pt idx="1">
                  <c:v>0</c:v>
                </c:pt>
                <c:pt idx="2">
                  <c:v>0</c:v>
                </c:pt>
              </c:numCache>
            </c:numRef>
          </c:xVal>
          <c:yVal>
            <c:numRef>
              <c:f>'spar - page 4'!$Y$17:$Y$19</c:f>
              <c:numCache>
                <c:formatCode>0</c:formatCode>
                <c:ptCount val="3"/>
                <c:pt idx="0">
                  <c:v>0</c:v>
                </c:pt>
                <c:pt idx="1">
                  <c:v>0</c:v>
                </c:pt>
                <c:pt idx="2" formatCode="General">
                  <c:v>0</c:v>
                </c:pt>
              </c:numCache>
            </c:numRef>
          </c:yVal>
          <c:smooth val="0"/>
          <c:extLst>
            <c:ext xmlns:c16="http://schemas.microsoft.com/office/drawing/2014/chart" uri="{C3380CC4-5D6E-409C-BE32-E72D297353CC}">
              <c16:uniqueId val="{00000001-B0AD-4CBF-AE89-F9018DED3FCA}"/>
            </c:ext>
          </c:extLst>
        </c:ser>
        <c:dLbls>
          <c:showLegendKey val="0"/>
          <c:showVal val="0"/>
          <c:showCatName val="0"/>
          <c:showSerName val="0"/>
          <c:showPercent val="0"/>
          <c:showBubbleSize val="0"/>
        </c:dLbls>
        <c:axId val="338246624"/>
        <c:axId val="339538920"/>
      </c:scatterChart>
      <c:valAx>
        <c:axId val="338246624"/>
        <c:scaling>
          <c:orientation val="minMax"/>
          <c:max val="2400"/>
          <c:min val="0"/>
        </c:scaling>
        <c:delete val="0"/>
        <c:axPos val="b"/>
        <c:title>
          <c:tx>
            <c:rich>
              <a:bodyPr/>
              <a:lstStyle/>
              <a:p>
                <a:pPr>
                  <a:defRPr sz="1200" b="1" i="0" u="none" strike="noStrike" baseline="0">
                    <a:solidFill>
                      <a:srgbClr val="000000"/>
                    </a:solidFill>
                    <a:latin typeface="Arial"/>
                    <a:ea typeface="Arial"/>
                    <a:cs typeface="Arial"/>
                  </a:defRPr>
                </a:pPr>
                <a:r>
                  <a:rPr lang="de-DE"/>
                  <a:t>height above deck level</a:t>
                </a:r>
              </a:p>
            </c:rich>
          </c:tx>
          <c:layout>
            <c:manualLayout>
              <c:xMode val="edge"/>
              <c:yMode val="edge"/>
              <c:x val="0.35460799683504129"/>
              <c:y val="0.927342875244042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39538920"/>
        <c:crosses val="autoZero"/>
        <c:crossBetween val="midCat"/>
      </c:valAx>
      <c:valAx>
        <c:axId val="339538920"/>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de-DE"/>
                  <a:t>spar width</a:t>
                </a:r>
              </a:p>
            </c:rich>
          </c:tx>
          <c:layout>
            <c:manualLayout>
              <c:xMode val="edge"/>
              <c:yMode val="edge"/>
              <c:x val="1.9374153034020354E-2"/>
              <c:y val="0.41850277336022651"/>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38246624"/>
        <c:crosses val="autoZero"/>
        <c:crossBetween val="midCat"/>
      </c:valAx>
      <c:spPr>
        <a:solidFill>
          <a:srgbClr val="C0C0C0"/>
        </a:solidFill>
        <a:ln w="12700">
          <a:solidFill>
            <a:srgbClr val="808080"/>
          </a:solidFill>
          <a:prstDash val="solid"/>
        </a:ln>
      </c:spPr>
    </c:plotArea>
    <c:legend>
      <c:legendPos val="r"/>
      <c:legendEntry>
        <c:idx val="0"/>
        <c:txPr>
          <a:bodyPr/>
          <a:lstStyle/>
          <a:p>
            <a:pPr>
              <a:defRPr sz="925" b="0" i="0" u="none" strike="noStrike" baseline="0">
                <a:solidFill>
                  <a:srgbClr val="000000"/>
                </a:solidFill>
                <a:latin typeface="Arial"/>
                <a:ea typeface="Arial"/>
                <a:cs typeface="Arial"/>
              </a:defRPr>
            </a:pPr>
            <a:endParaRPr lang="de-DE"/>
          </a:p>
        </c:txPr>
      </c:legendEntry>
      <c:layout>
        <c:manualLayout>
          <c:xMode val="edge"/>
          <c:yMode val="edge"/>
          <c:x val="0.75600614457343296"/>
          <c:y val="0.27242524916943522"/>
          <c:w val="0.14114116701073026"/>
          <c:h val="0.26411960132890366"/>
        </c:manualLayout>
      </c:layout>
      <c:overlay val="0"/>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45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5" footer="0.5"/>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a:t>spar 1  profile</a:t>
            </a:r>
          </a:p>
        </c:rich>
      </c:tx>
      <c:layout>
        <c:manualLayout>
          <c:xMode val="edge"/>
          <c:yMode val="edge"/>
          <c:x val="0.40238444182916444"/>
          <c:y val="2.4229057698722911E-2"/>
        </c:manualLayout>
      </c:layout>
      <c:overlay val="0"/>
      <c:spPr>
        <a:noFill/>
        <a:ln w="25400">
          <a:noFill/>
        </a:ln>
      </c:spPr>
    </c:title>
    <c:autoTitleDeleted val="0"/>
    <c:plotArea>
      <c:layout>
        <c:manualLayout>
          <c:layoutTarget val="inner"/>
          <c:xMode val="edge"/>
          <c:yMode val="edge"/>
          <c:x val="9.5380029806259314E-2"/>
          <c:y val="0.16079312447636082"/>
          <c:w val="0.81669150521609535"/>
          <c:h val="0.70704921858783321"/>
        </c:manualLayout>
      </c:layout>
      <c:scatterChart>
        <c:scatterStyle val="lineMarker"/>
        <c:varyColors val="0"/>
        <c:ser>
          <c:idx val="0"/>
          <c:order val="0"/>
          <c:tx>
            <c:v>spar 1 profile</c:v>
          </c:tx>
          <c:spPr>
            <a:ln w="12700">
              <a:solidFill>
                <a:srgbClr val="000080"/>
              </a:solidFill>
              <a:prstDash val="solid"/>
            </a:ln>
          </c:spPr>
          <c:marker>
            <c:symbol val="diamond"/>
            <c:size val="5"/>
            <c:spPr>
              <a:solidFill>
                <a:srgbClr val="000080"/>
              </a:solidFill>
              <a:ln>
                <a:solidFill>
                  <a:srgbClr val="000080"/>
                </a:solidFill>
                <a:prstDash val="solid"/>
              </a:ln>
            </c:spPr>
          </c:marker>
          <c:xVal>
            <c:numRef>
              <c:f>'spar - page 4'!$W$24:$W$37</c:f>
              <c:numCache>
                <c:formatCode>General</c:formatCode>
                <c:ptCount val="14"/>
                <c:pt idx="0">
                  <c:v>2150</c:v>
                </c:pt>
                <c:pt idx="1">
                  <c:v>2150</c:v>
                </c:pt>
                <c:pt idx="2">
                  <c:v>2150</c:v>
                </c:pt>
                <c:pt idx="3">
                  <c:v>2000</c:v>
                </c:pt>
                <c:pt idx="4">
                  <c:v>1800</c:v>
                </c:pt>
                <c:pt idx="5">
                  <c:v>1600</c:v>
                </c:pt>
                <c:pt idx="6">
                  <c:v>1400</c:v>
                </c:pt>
                <c:pt idx="7">
                  <c:v>1200</c:v>
                </c:pt>
                <c:pt idx="8">
                  <c:v>1000</c:v>
                </c:pt>
                <c:pt idx="9">
                  <c:v>800</c:v>
                </c:pt>
                <c:pt idx="10">
                  <c:v>600</c:v>
                </c:pt>
                <c:pt idx="11">
                  <c:v>400</c:v>
                </c:pt>
                <c:pt idx="12">
                  <c:v>200</c:v>
                </c:pt>
                <c:pt idx="13">
                  <c:v>0</c:v>
                </c:pt>
              </c:numCache>
            </c:numRef>
          </c:xVal>
          <c:yVal>
            <c:numRef>
              <c:f>'spar - page 4'!$X$24:$X$37</c:f>
              <c:numCache>
                <c:formatCode>0</c:formatCode>
                <c:ptCount val="14"/>
                <c:pt idx="0">
                  <c:v>0</c:v>
                </c:pt>
                <c:pt idx="1">
                  <c:v>0</c:v>
                </c:pt>
                <c:pt idx="2">
                  <c:v>0</c:v>
                </c:pt>
                <c:pt idx="3">
                  <c:v>18</c:v>
                </c:pt>
                <c:pt idx="4">
                  <c:v>18</c:v>
                </c:pt>
                <c:pt idx="5">
                  <c:v>18</c:v>
                </c:pt>
                <c:pt idx="6">
                  <c:v>19</c:v>
                </c:pt>
                <c:pt idx="7">
                  <c:v>19</c:v>
                </c:pt>
                <c:pt idx="8">
                  <c:v>19</c:v>
                </c:pt>
                <c:pt idx="9">
                  <c:v>20</c:v>
                </c:pt>
                <c:pt idx="10">
                  <c:v>20</c:v>
                </c:pt>
                <c:pt idx="11">
                  <c:v>20</c:v>
                </c:pt>
                <c:pt idx="12">
                  <c:v>20</c:v>
                </c:pt>
                <c:pt idx="13">
                  <c:v>20</c:v>
                </c:pt>
              </c:numCache>
            </c:numRef>
          </c:yVal>
          <c:smooth val="0"/>
          <c:extLst>
            <c:ext xmlns:c16="http://schemas.microsoft.com/office/drawing/2014/chart" uri="{C3380CC4-5D6E-409C-BE32-E72D297353CC}">
              <c16:uniqueId val="{00000000-897D-4BA2-8C5A-D672B3CAA990}"/>
            </c:ext>
          </c:extLst>
        </c:ser>
        <c:ser>
          <c:idx val="1"/>
          <c:order val="1"/>
          <c:tx>
            <c:v>spar 2 profile</c:v>
          </c:tx>
          <c:spPr>
            <a:ln w="12700">
              <a:solidFill>
                <a:srgbClr val="DD0806"/>
              </a:solidFill>
              <a:prstDash val="solid"/>
            </a:ln>
          </c:spPr>
          <c:marker>
            <c:spPr>
              <a:solidFill>
                <a:srgbClr val="ED7D31"/>
              </a:solidFill>
              <a:ln>
                <a:solidFill>
                  <a:srgbClr val="DD0806"/>
                </a:solidFill>
                <a:prstDash val="solid"/>
              </a:ln>
            </c:spPr>
          </c:marker>
          <c:xVal>
            <c:numRef>
              <c:f>'spar - page 4'!$X$17:$X$19</c:f>
              <c:numCache>
                <c:formatCode>0</c:formatCode>
                <c:ptCount val="3"/>
                <c:pt idx="0" formatCode="General">
                  <c:v>0</c:v>
                </c:pt>
                <c:pt idx="1">
                  <c:v>0</c:v>
                </c:pt>
                <c:pt idx="2">
                  <c:v>0</c:v>
                </c:pt>
              </c:numCache>
            </c:numRef>
          </c:xVal>
          <c:yVal>
            <c:numRef>
              <c:f>'spar - page 4'!$Y$17:$Y$19</c:f>
              <c:numCache>
                <c:formatCode>0</c:formatCode>
                <c:ptCount val="3"/>
                <c:pt idx="0">
                  <c:v>0</c:v>
                </c:pt>
                <c:pt idx="1">
                  <c:v>0</c:v>
                </c:pt>
                <c:pt idx="2" formatCode="General">
                  <c:v>0</c:v>
                </c:pt>
              </c:numCache>
            </c:numRef>
          </c:yVal>
          <c:smooth val="0"/>
          <c:extLst>
            <c:ext xmlns:c16="http://schemas.microsoft.com/office/drawing/2014/chart" uri="{C3380CC4-5D6E-409C-BE32-E72D297353CC}">
              <c16:uniqueId val="{00000001-897D-4BA2-8C5A-D672B3CAA990}"/>
            </c:ext>
          </c:extLst>
        </c:ser>
        <c:dLbls>
          <c:showLegendKey val="0"/>
          <c:showVal val="0"/>
          <c:showCatName val="0"/>
          <c:showSerName val="0"/>
          <c:showPercent val="0"/>
          <c:showBubbleSize val="0"/>
        </c:dLbls>
        <c:axId val="338242312"/>
        <c:axId val="338241920"/>
      </c:scatterChart>
      <c:valAx>
        <c:axId val="338242312"/>
        <c:scaling>
          <c:orientation val="minMax"/>
          <c:max val="2400"/>
          <c:min val="0"/>
        </c:scaling>
        <c:delete val="0"/>
        <c:axPos val="b"/>
        <c:title>
          <c:tx>
            <c:rich>
              <a:bodyPr/>
              <a:lstStyle/>
              <a:p>
                <a:pPr>
                  <a:defRPr sz="1200" b="1" i="0" u="none" strike="noStrike" baseline="0">
                    <a:solidFill>
                      <a:srgbClr val="000000"/>
                    </a:solidFill>
                    <a:latin typeface="Arial"/>
                    <a:ea typeface="Arial"/>
                    <a:cs typeface="Arial"/>
                  </a:defRPr>
                </a:pPr>
                <a:r>
                  <a:rPr lang="de-DE"/>
                  <a:t>height above deck level</a:t>
                </a:r>
              </a:p>
            </c:rich>
          </c:tx>
          <c:layout>
            <c:manualLayout>
              <c:xMode val="edge"/>
              <c:yMode val="edge"/>
              <c:x val="0.35460804393670448"/>
              <c:y val="0.9273430389546630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38241920"/>
        <c:crosses val="autoZero"/>
        <c:crossBetween val="midCat"/>
      </c:valAx>
      <c:valAx>
        <c:axId val="338241920"/>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de-DE"/>
                  <a:t>spar width</a:t>
                </a:r>
              </a:p>
            </c:rich>
          </c:tx>
          <c:layout>
            <c:manualLayout>
              <c:xMode val="edge"/>
              <c:yMode val="edge"/>
              <c:x val="1.9374196722519513E-2"/>
              <c:y val="0.41850261523065008"/>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38242312"/>
        <c:crosses val="autoZero"/>
        <c:crossBetween val="midCat"/>
      </c:valAx>
      <c:spPr>
        <a:solidFill>
          <a:srgbClr val="C0C0C0"/>
        </a:solidFill>
        <a:ln w="12700">
          <a:solidFill>
            <a:srgbClr val="808080"/>
          </a:solidFill>
          <a:prstDash val="solid"/>
        </a:ln>
      </c:spPr>
    </c:plotArea>
    <c:legend>
      <c:legendPos val="r"/>
      <c:legendEntry>
        <c:idx val="0"/>
        <c:txPr>
          <a:bodyPr/>
          <a:lstStyle/>
          <a:p>
            <a:pPr>
              <a:defRPr sz="925" b="0" i="0" u="none" strike="noStrike" baseline="0">
                <a:solidFill>
                  <a:srgbClr val="000000"/>
                </a:solidFill>
                <a:latin typeface="Arial"/>
                <a:ea typeface="Arial"/>
                <a:cs typeface="Arial"/>
              </a:defRPr>
            </a:pPr>
            <a:endParaRPr lang="de-DE"/>
          </a:p>
        </c:txPr>
      </c:legendEntry>
      <c:layout>
        <c:manualLayout>
          <c:xMode val="edge"/>
          <c:yMode val="edge"/>
          <c:x val="0.75553097345132747"/>
          <c:y val="0.2654726293777866"/>
          <c:w val="0.1415929203539823"/>
          <c:h val="0.2654726293777866"/>
        </c:manualLayout>
      </c:layout>
      <c:overlay val="0"/>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45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5" footer="0.5"/>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xml"/><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5</xdr:col>
      <xdr:colOff>12700</xdr:colOff>
      <xdr:row>0</xdr:row>
      <xdr:rowOff>114300</xdr:rowOff>
    </xdr:from>
    <xdr:to>
      <xdr:col>7</xdr:col>
      <xdr:colOff>165100</xdr:colOff>
      <xdr:row>3</xdr:row>
      <xdr:rowOff>127000</xdr:rowOff>
    </xdr:to>
    <xdr:pic>
      <xdr:nvPicPr>
        <xdr:cNvPr id="126332" name="Grafik 1">
          <a:extLst>
            <a:ext uri="{FF2B5EF4-FFF2-40B4-BE49-F238E27FC236}">
              <a16:creationId xmlns:a16="http://schemas.microsoft.com/office/drawing/2014/main" id="{7CFF3ACE-E009-48A4-AC0D-37625D761F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59250" y="114300"/>
          <a:ext cx="1828800" cy="965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12700</xdr:colOff>
      <xdr:row>0</xdr:row>
      <xdr:rowOff>114300</xdr:rowOff>
    </xdr:from>
    <xdr:to>
      <xdr:col>7</xdr:col>
      <xdr:colOff>165100</xdr:colOff>
      <xdr:row>3</xdr:row>
      <xdr:rowOff>127000</xdr:rowOff>
    </xdr:to>
    <xdr:pic>
      <xdr:nvPicPr>
        <xdr:cNvPr id="126333" name="Grafik 1">
          <a:extLst>
            <a:ext uri="{FF2B5EF4-FFF2-40B4-BE49-F238E27FC236}">
              <a16:creationId xmlns:a16="http://schemas.microsoft.com/office/drawing/2014/main" id="{6E059B98-9E97-4057-92F1-84D0AFC29CB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59250" y="114300"/>
          <a:ext cx="1828800" cy="965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425450</xdr:colOff>
      <xdr:row>8</xdr:row>
      <xdr:rowOff>158750</xdr:rowOff>
    </xdr:from>
    <xdr:to>
      <xdr:col>5</xdr:col>
      <xdr:colOff>228600</xdr:colOff>
      <xdr:row>45</xdr:row>
      <xdr:rowOff>114300</xdr:rowOff>
    </xdr:to>
    <xdr:sp macro="" textlink="">
      <xdr:nvSpPr>
        <xdr:cNvPr id="1298589" name="Freeform 8">
          <a:extLst>
            <a:ext uri="{FF2B5EF4-FFF2-40B4-BE49-F238E27FC236}">
              <a16:creationId xmlns:a16="http://schemas.microsoft.com/office/drawing/2014/main" id="{8FFE37B9-3E20-4285-9169-74F49752CDC5}"/>
            </a:ext>
          </a:extLst>
        </xdr:cNvPr>
        <xdr:cNvSpPr>
          <a:spLocks/>
        </xdr:cNvSpPr>
      </xdr:nvSpPr>
      <xdr:spPr bwMode="auto">
        <a:xfrm rot="432511">
          <a:off x="2203450" y="1835150"/>
          <a:ext cx="2203450" cy="7239000"/>
        </a:xfrm>
        <a:custGeom>
          <a:avLst/>
          <a:gdLst>
            <a:gd name="T0" fmla="*/ 2147483646 w 10102"/>
            <a:gd name="T1" fmla="*/ 2147483646 h 10000"/>
            <a:gd name="T2" fmla="*/ 2147483646 w 10102"/>
            <a:gd name="T3" fmla="*/ 2147483646 h 10000"/>
            <a:gd name="T4" fmla="*/ 2147483646 w 10102"/>
            <a:gd name="T5" fmla="*/ 2147483646 h 10000"/>
            <a:gd name="T6" fmla="*/ 2147483646 w 10102"/>
            <a:gd name="T7" fmla="*/ 2147483646 h 10000"/>
            <a:gd name="T8" fmla="*/ 0 w 10102"/>
            <a:gd name="T9" fmla="*/ 2147483646 h 10000"/>
            <a:gd name="T10" fmla="*/ 2147483646 w 10102"/>
            <a:gd name="T11" fmla="*/ 2147483646 h 10000"/>
            <a:gd name="T12" fmla="*/ 2147483646 w 10102"/>
            <a:gd name="T13" fmla="*/ 2147483646 h 10000"/>
            <a:gd name="T14" fmla="*/ 2147483646 w 10102"/>
            <a:gd name="T15" fmla="*/ 2147483646 h 10000"/>
            <a:gd name="T16" fmla="*/ 2147483646 w 10102"/>
            <a:gd name="T17" fmla="*/ 2147483646 h 10000"/>
            <a:gd name="T18" fmla="*/ 2147483646 w 10102"/>
            <a:gd name="T19" fmla="*/ 2147483646 h 10000"/>
            <a:gd name="T20" fmla="*/ 2147483646 w 10102"/>
            <a:gd name="T21" fmla="*/ 2147483646 h 10000"/>
            <a:gd name="T22" fmla="*/ 2147483646 w 10102"/>
            <a:gd name="T23" fmla="*/ 2147483646 h 10000"/>
            <a:gd name="T24" fmla="*/ 2147483646 w 10102"/>
            <a:gd name="T25" fmla="*/ 2147483646 h 10000"/>
            <a:gd name="T26" fmla="*/ 2147483646 w 10102"/>
            <a:gd name="T27" fmla="*/ 2147483646 h 10000"/>
            <a:gd name="T28" fmla="*/ 2147483646 w 10102"/>
            <a:gd name="T29" fmla="*/ 2147483646 h 10000"/>
            <a:gd name="T30" fmla="*/ 2147483646 w 10102"/>
            <a:gd name="T31" fmla="*/ 2147483646 h 10000"/>
            <a:gd name="T32" fmla="*/ 2147483646 w 10102"/>
            <a:gd name="T33" fmla="*/ 0 h 10000"/>
            <a:gd name="T34" fmla="*/ 2147483646 w 10102"/>
            <a:gd name="T35" fmla="*/ 2147483646 h 10000"/>
            <a:gd name="T36" fmla="*/ 0 60000 65536"/>
            <a:gd name="T37" fmla="*/ 0 60000 65536"/>
            <a:gd name="T38" fmla="*/ 0 60000 65536"/>
            <a:gd name="T39" fmla="*/ 0 60000 65536"/>
            <a:gd name="T40" fmla="*/ 0 60000 65536"/>
            <a:gd name="T41" fmla="*/ 0 60000 65536"/>
            <a:gd name="T42" fmla="*/ 0 60000 65536"/>
            <a:gd name="T43" fmla="*/ 0 60000 65536"/>
            <a:gd name="T44" fmla="*/ 0 60000 65536"/>
            <a:gd name="T45" fmla="*/ 0 60000 65536"/>
            <a:gd name="T46" fmla="*/ 0 60000 65536"/>
            <a:gd name="T47" fmla="*/ 0 60000 65536"/>
            <a:gd name="T48" fmla="*/ 0 60000 65536"/>
            <a:gd name="T49" fmla="*/ 0 60000 65536"/>
            <a:gd name="T50" fmla="*/ 0 60000 65536"/>
            <a:gd name="T51" fmla="*/ 0 60000 65536"/>
            <a:gd name="T52" fmla="*/ 0 60000 65536"/>
            <a:gd name="T53" fmla="*/ 0 60000 65536"/>
          </a:gdLst>
          <a:ahLst/>
          <a:cxnLst>
            <a:cxn ang="T36">
              <a:pos x="T0" y="T1"/>
            </a:cxn>
            <a:cxn ang="T37">
              <a:pos x="T2" y="T3"/>
            </a:cxn>
            <a:cxn ang="T38">
              <a:pos x="T4" y="T5"/>
            </a:cxn>
            <a:cxn ang="T39">
              <a:pos x="T6" y="T7"/>
            </a:cxn>
            <a:cxn ang="T40">
              <a:pos x="T8" y="T9"/>
            </a:cxn>
            <a:cxn ang="T41">
              <a:pos x="T10" y="T11"/>
            </a:cxn>
            <a:cxn ang="T42">
              <a:pos x="T12" y="T13"/>
            </a:cxn>
            <a:cxn ang="T43">
              <a:pos x="T14" y="T15"/>
            </a:cxn>
            <a:cxn ang="T44">
              <a:pos x="T16" y="T17"/>
            </a:cxn>
            <a:cxn ang="T45">
              <a:pos x="T18" y="T19"/>
            </a:cxn>
            <a:cxn ang="T46">
              <a:pos x="T20" y="T21"/>
            </a:cxn>
            <a:cxn ang="T47">
              <a:pos x="T22" y="T23"/>
            </a:cxn>
            <a:cxn ang="T48">
              <a:pos x="T24" y="T25"/>
            </a:cxn>
            <a:cxn ang="T49">
              <a:pos x="T26" y="T27"/>
            </a:cxn>
            <a:cxn ang="T50">
              <a:pos x="T28" y="T29"/>
            </a:cxn>
            <a:cxn ang="T51">
              <a:pos x="T30" y="T31"/>
            </a:cxn>
            <a:cxn ang="T52">
              <a:pos x="T32" y="T33"/>
            </a:cxn>
            <a:cxn ang="T53">
              <a:pos x="T34" y="T35"/>
            </a:cxn>
          </a:cxnLst>
          <a:rect l="0" t="0" r="r" b="b"/>
          <a:pathLst>
            <a:path w="10102" h="10000">
              <a:moveTo>
                <a:pt x="3955" y="54"/>
              </a:moveTo>
              <a:cubicBezTo>
                <a:pt x="2824" y="694"/>
                <a:pt x="1948" y="1396"/>
                <a:pt x="1475" y="2023"/>
              </a:cubicBezTo>
              <a:cubicBezTo>
                <a:pt x="928" y="2797"/>
                <a:pt x="803" y="3356"/>
                <a:pt x="557" y="4026"/>
              </a:cubicBezTo>
              <a:cubicBezTo>
                <a:pt x="466" y="4668"/>
                <a:pt x="374" y="5310"/>
                <a:pt x="283" y="5952"/>
              </a:cubicBezTo>
              <a:cubicBezTo>
                <a:pt x="185" y="6622"/>
                <a:pt x="98" y="7315"/>
                <a:pt x="0" y="7984"/>
              </a:cubicBezTo>
              <a:cubicBezTo>
                <a:pt x="59" y="8623"/>
                <a:pt x="60" y="8803"/>
                <a:pt x="118" y="9441"/>
              </a:cubicBezTo>
              <a:cubicBezTo>
                <a:pt x="891" y="9569"/>
                <a:pt x="1446" y="9705"/>
                <a:pt x="2436" y="9825"/>
              </a:cubicBezTo>
              <a:cubicBezTo>
                <a:pt x="3501" y="9929"/>
                <a:pt x="4048" y="9971"/>
                <a:pt x="5562" y="10000"/>
              </a:cubicBezTo>
              <a:cubicBezTo>
                <a:pt x="7033" y="9970"/>
                <a:pt x="7138" y="9957"/>
                <a:pt x="8237" y="9893"/>
              </a:cubicBezTo>
              <a:lnTo>
                <a:pt x="10102" y="9726"/>
              </a:lnTo>
              <a:cubicBezTo>
                <a:pt x="10003" y="9395"/>
                <a:pt x="9903" y="9065"/>
                <a:pt x="9804" y="8734"/>
              </a:cubicBezTo>
              <a:lnTo>
                <a:pt x="9314" y="7431"/>
              </a:lnTo>
              <a:lnTo>
                <a:pt x="8672" y="6094"/>
              </a:lnTo>
              <a:lnTo>
                <a:pt x="7992" y="4733"/>
              </a:lnTo>
              <a:lnTo>
                <a:pt x="7238" y="3324"/>
              </a:lnTo>
              <a:lnTo>
                <a:pt x="6451" y="1858"/>
              </a:lnTo>
              <a:lnTo>
                <a:pt x="5257" y="0"/>
              </a:lnTo>
              <a:lnTo>
                <a:pt x="3955" y="54"/>
              </a:lnTo>
              <a:close/>
            </a:path>
          </a:pathLst>
        </a:custGeom>
        <a:solidFill>
          <a:srgbClr xmlns:mc="http://schemas.openxmlformats.org/markup-compatibility/2006" xmlns:a14="http://schemas.microsoft.com/office/drawing/2010/main" val="FFFFFF" mc:Ignorable="a14" a14:legacySpreadsheetColorIndex="9"/>
        </a:solidFill>
        <a:ln w="222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177800</xdr:colOff>
      <xdr:row>14</xdr:row>
      <xdr:rowOff>63500</xdr:rowOff>
    </xdr:from>
    <xdr:to>
      <xdr:col>7</xdr:col>
      <xdr:colOff>82550</xdr:colOff>
      <xdr:row>46</xdr:row>
      <xdr:rowOff>50800</xdr:rowOff>
    </xdr:to>
    <xdr:sp macro="" textlink="">
      <xdr:nvSpPr>
        <xdr:cNvPr id="1298590" name="Freeform 8">
          <a:extLst>
            <a:ext uri="{FF2B5EF4-FFF2-40B4-BE49-F238E27FC236}">
              <a16:creationId xmlns:a16="http://schemas.microsoft.com/office/drawing/2014/main" id="{60B23074-F37E-446F-9FE6-60DF1D4B335A}"/>
            </a:ext>
          </a:extLst>
        </xdr:cNvPr>
        <xdr:cNvSpPr>
          <a:spLocks/>
        </xdr:cNvSpPr>
      </xdr:nvSpPr>
      <xdr:spPr bwMode="auto">
        <a:xfrm rot="-549045">
          <a:off x="4356100" y="2921000"/>
          <a:ext cx="1536700" cy="6286500"/>
        </a:xfrm>
        <a:custGeom>
          <a:avLst/>
          <a:gdLst>
            <a:gd name="T0" fmla="*/ 2147483646 w 10613"/>
            <a:gd name="T1" fmla="*/ 2147483646 h 10056"/>
            <a:gd name="T2" fmla="*/ 2147483646 w 10613"/>
            <a:gd name="T3" fmla="*/ 2147483646 h 10056"/>
            <a:gd name="T4" fmla="*/ 2147483646 w 10613"/>
            <a:gd name="T5" fmla="*/ 2147483646 h 10056"/>
            <a:gd name="T6" fmla="*/ 2147483646 w 10613"/>
            <a:gd name="T7" fmla="*/ 2147483646 h 10056"/>
            <a:gd name="T8" fmla="*/ 2147483646 w 10613"/>
            <a:gd name="T9" fmla="*/ 2147483646 h 10056"/>
            <a:gd name="T10" fmla="*/ 0 w 10613"/>
            <a:gd name="T11" fmla="*/ 2147483646 h 10056"/>
            <a:gd name="T12" fmla="*/ 2147483646 w 10613"/>
            <a:gd name="T13" fmla="*/ 2147483646 h 10056"/>
            <a:gd name="T14" fmla="*/ 2147483646 w 10613"/>
            <a:gd name="T15" fmla="*/ 2147483646 h 10056"/>
            <a:gd name="T16" fmla="*/ 2147483646 w 10613"/>
            <a:gd name="T17" fmla="*/ 2147483646 h 10056"/>
            <a:gd name="T18" fmla="*/ 2147483646 w 10613"/>
            <a:gd name="T19" fmla="*/ 2147483646 h 10056"/>
            <a:gd name="T20" fmla="*/ 2147483646 w 10613"/>
            <a:gd name="T21" fmla="*/ 2147483646 h 10056"/>
            <a:gd name="T22" fmla="*/ 2147483646 w 10613"/>
            <a:gd name="T23" fmla="*/ 2147483646 h 10056"/>
            <a:gd name="T24" fmla="*/ 2147483646 w 10613"/>
            <a:gd name="T25" fmla="*/ 2147483646 h 10056"/>
            <a:gd name="T26" fmla="*/ 2147483646 w 10613"/>
            <a:gd name="T27" fmla="*/ 2147483646 h 10056"/>
            <a:gd name="T28" fmla="*/ 2147483646 w 10613"/>
            <a:gd name="T29" fmla="*/ 2147483646 h 10056"/>
            <a:gd name="T30" fmla="*/ 2147483646 w 10613"/>
            <a:gd name="T31" fmla="*/ 2147483646 h 10056"/>
            <a:gd name="T32" fmla="*/ 2147483646 w 10613"/>
            <a:gd name="T33" fmla="*/ 2147483646 h 10056"/>
            <a:gd name="T34" fmla="*/ 2147483646 w 10613"/>
            <a:gd name="T35" fmla="*/ 0 h 10056"/>
            <a:gd name="T36" fmla="*/ 2147483646 w 10613"/>
            <a:gd name="T37" fmla="*/ 2147483646 h 10056"/>
            <a:gd name="T38" fmla="*/ 0 60000 65536"/>
            <a:gd name="T39" fmla="*/ 0 60000 65536"/>
            <a:gd name="T40" fmla="*/ 0 60000 65536"/>
            <a:gd name="T41" fmla="*/ 0 60000 65536"/>
            <a:gd name="T42" fmla="*/ 0 60000 65536"/>
            <a:gd name="T43" fmla="*/ 0 60000 65536"/>
            <a:gd name="T44" fmla="*/ 0 60000 65536"/>
            <a:gd name="T45" fmla="*/ 0 60000 65536"/>
            <a:gd name="T46" fmla="*/ 0 60000 65536"/>
            <a:gd name="T47" fmla="*/ 0 60000 65536"/>
            <a:gd name="T48" fmla="*/ 0 60000 65536"/>
            <a:gd name="T49" fmla="*/ 0 60000 65536"/>
            <a:gd name="T50" fmla="*/ 0 60000 65536"/>
            <a:gd name="T51" fmla="*/ 0 60000 65536"/>
            <a:gd name="T52" fmla="*/ 0 60000 65536"/>
            <a:gd name="T53" fmla="*/ 0 60000 65536"/>
            <a:gd name="T54" fmla="*/ 0 60000 65536"/>
            <a:gd name="T55" fmla="*/ 0 60000 65536"/>
            <a:gd name="T56" fmla="*/ 0 60000 65536"/>
          </a:gdLst>
          <a:ahLst/>
          <a:cxnLst>
            <a:cxn ang="T38">
              <a:pos x="T0" y="T1"/>
            </a:cxn>
            <a:cxn ang="T39">
              <a:pos x="T2" y="T3"/>
            </a:cxn>
            <a:cxn ang="T40">
              <a:pos x="T4" y="T5"/>
            </a:cxn>
            <a:cxn ang="T41">
              <a:pos x="T6" y="T7"/>
            </a:cxn>
            <a:cxn ang="T42">
              <a:pos x="T8" y="T9"/>
            </a:cxn>
            <a:cxn ang="T43">
              <a:pos x="T10" y="T11"/>
            </a:cxn>
            <a:cxn ang="T44">
              <a:pos x="T12" y="T13"/>
            </a:cxn>
            <a:cxn ang="T45">
              <a:pos x="T14" y="T15"/>
            </a:cxn>
            <a:cxn ang="T46">
              <a:pos x="T16" y="T17"/>
            </a:cxn>
            <a:cxn ang="T47">
              <a:pos x="T18" y="T19"/>
            </a:cxn>
            <a:cxn ang="T48">
              <a:pos x="T20" y="T21"/>
            </a:cxn>
            <a:cxn ang="T49">
              <a:pos x="T22" y="T23"/>
            </a:cxn>
            <a:cxn ang="T50">
              <a:pos x="T24" y="T25"/>
            </a:cxn>
            <a:cxn ang="T51">
              <a:pos x="T26" y="T27"/>
            </a:cxn>
            <a:cxn ang="T52">
              <a:pos x="T28" y="T29"/>
            </a:cxn>
            <a:cxn ang="T53">
              <a:pos x="T30" y="T31"/>
            </a:cxn>
            <a:cxn ang="T54">
              <a:pos x="T32" y="T33"/>
            </a:cxn>
            <a:cxn ang="T55">
              <a:pos x="T34" y="T35"/>
            </a:cxn>
            <a:cxn ang="T56">
              <a:pos x="T36" y="T37"/>
            </a:cxn>
          </a:cxnLst>
          <a:rect l="0" t="0" r="r" b="b"/>
          <a:pathLst>
            <a:path w="10613" h="10056">
              <a:moveTo>
                <a:pt x="4130" y="88"/>
              </a:moveTo>
              <a:lnTo>
                <a:pt x="3114" y="1894"/>
              </a:lnTo>
              <a:lnTo>
                <a:pt x="1783" y="4001"/>
              </a:lnTo>
              <a:cubicBezTo>
                <a:pt x="1438" y="4589"/>
                <a:pt x="1235" y="5068"/>
                <a:pt x="1045" y="5423"/>
              </a:cubicBezTo>
              <a:cubicBezTo>
                <a:pt x="855" y="5778"/>
                <a:pt x="460" y="6688"/>
                <a:pt x="294" y="7157"/>
              </a:cubicBezTo>
              <a:cubicBezTo>
                <a:pt x="57" y="7862"/>
                <a:pt x="167" y="7534"/>
                <a:pt x="0" y="8337"/>
              </a:cubicBezTo>
              <a:cubicBezTo>
                <a:pt x="97" y="9133"/>
                <a:pt x="35" y="8856"/>
                <a:pt x="257" y="9485"/>
              </a:cubicBezTo>
              <a:cubicBezTo>
                <a:pt x="1190" y="9649"/>
                <a:pt x="2229" y="9751"/>
                <a:pt x="3347" y="9827"/>
              </a:cubicBezTo>
              <a:cubicBezTo>
                <a:pt x="4479" y="9922"/>
                <a:pt x="4489" y="9906"/>
                <a:pt x="6312" y="10008"/>
              </a:cubicBezTo>
              <a:cubicBezTo>
                <a:pt x="7381" y="10047"/>
                <a:pt x="7569" y="10044"/>
                <a:pt x="8827" y="10056"/>
              </a:cubicBezTo>
              <a:cubicBezTo>
                <a:pt x="9870" y="10055"/>
                <a:pt x="9823" y="10061"/>
                <a:pt x="10613" y="10028"/>
              </a:cubicBezTo>
              <a:lnTo>
                <a:pt x="9858" y="8654"/>
              </a:lnTo>
              <a:lnTo>
                <a:pt x="9181" y="7353"/>
              </a:lnTo>
              <a:cubicBezTo>
                <a:pt x="9033" y="6891"/>
                <a:pt x="8679" y="6439"/>
                <a:pt x="8423" y="5990"/>
              </a:cubicBezTo>
              <a:cubicBezTo>
                <a:pt x="8100" y="5304"/>
                <a:pt x="7978" y="5162"/>
                <a:pt x="7735" y="4652"/>
              </a:cubicBezTo>
              <a:cubicBezTo>
                <a:pt x="7566" y="4199"/>
                <a:pt x="7254" y="3743"/>
                <a:pt x="6996" y="3218"/>
              </a:cubicBezTo>
              <a:cubicBezTo>
                <a:pt x="6745" y="2731"/>
                <a:pt x="6554" y="2302"/>
                <a:pt x="6244" y="1756"/>
              </a:cubicBezTo>
              <a:lnTo>
                <a:pt x="5310" y="0"/>
              </a:lnTo>
              <a:lnTo>
                <a:pt x="4130" y="88"/>
              </a:lnTo>
              <a:close/>
            </a:path>
          </a:pathLst>
        </a:custGeom>
        <a:solidFill>
          <a:srgbClr xmlns:mc="http://schemas.openxmlformats.org/markup-compatibility/2006" xmlns:a14="http://schemas.microsoft.com/office/drawing/2010/main" val="FFFFFF" mc:Ignorable="a14" a14:legacySpreadsheetColorIndex="9"/>
        </a:solidFill>
        <a:ln w="222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3</xdr:col>
      <xdr:colOff>311150</xdr:colOff>
      <xdr:row>29</xdr:row>
      <xdr:rowOff>93121</xdr:rowOff>
    </xdr:from>
    <xdr:ext cx="621709" cy="342786"/>
    <xdr:sp macro="" textlink="">
      <xdr:nvSpPr>
        <xdr:cNvPr id="5" name="Textfeld 4">
          <a:extLst>
            <a:ext uri="{FF2B5EF4-FFF2-40B4-BE49-F238E27FC236}">
              <a16:creationId xmlns:a16="http://schemas.microsoft.com/office/drawing/2014/main" id="{B5D76EA1-FDFC-4DD2-96FA-656110594526}"/>
            </a:ext>
          </a:extLst>
        </xdr:cNvPr>
        <xdr:cNvSpPr txBox="1"/>
      </xdr:nvSpPr>
      <xdr:spPr>
        <a:xfrm>
          <a:off x="3122083" y="5850454"/>
          <a:ext cx="621709"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DE" sz="1600"/>
            <a:t>Sail 1</a:t>
          </a:r>
        </a:p>
      </xdr:txBody>
    </xdr:sp>
    <xdr:clientData/>
  </xdr:oneCellAnchor>
  <xdr:oneCellAnchor>
    <xdr:from>
      <xdr:col>6</xdr:col>
      <xdr:colOff>20955</xdr:colOff>
      <xdr:row>35</xdr:row>
      <xdr:rowOff>122332</xdr:rowOff>
    </xdr:from>
    <xdr:ext cx="621709" cy="342786"/>
    <xdr:sp macro="" textlink="">
      <xdr:nvSpPr>
        <xdr:cNvPr id="6" name="Textfeld 5">
          <a:extLst>
            <a:ext uri="{FF2B5EF4-FFF2-40B4-BE49-F238E27FC236}">
              <a16:creationId xmlns:a16="http://schemas.microsoft.com/office/drawing/2014/main" id="{265388DC-F863-470D-A5DA-CCCBC630224F}"/>
            </a:ext>
          </a:extLst>
        </xdr:cNvPr>
        <xdr:cNvSpPr txBox="1"/>
      </xdr:nvSpPr>
      <xdr:spPr>
        <a:xfrm>
          <a:off x="5050155" y="7048065"/>
          <a:ext cx="621709"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DE" sz="1600"/>
            <a:t>Sail 2</a:t>
          </a:r>
        </a:p>
      </xdr:txBody>
    </xdr:sp>
    <xdr:clientData/>
  </xdr:oneCellAnchor>
  <xdr:twoCellAnchor>
    <xdr:from>
      <xdr:col>4</xdr:col>
      <xdr:colOff>406400</xdr:colOff>
      <xdr:row>8</xdr:row>
      <xdr:rowOff>203200</xdr:rowOff>
    </xdr:from>
    <xdr:to>
      <xdr:col>5</xdr:col>
      <xdr:colOff>158750</xdr:colOff>
      <xdr:row>8</xdr:row>
      <xdr:rowOff>203200</xdr:rowOff>
    </xdr:to>
    <xdr:sp macro="" textlink="">
      <xdr:nvSpPr>
        <xdr:cNvPr id="1298593" name="Gerader Verbinder 2">
          <a:extLst>
            <a:ext uri="{FF2B5EF4-FFF2-40B4-BE49-F238E27FC236}">
              <a16:creationId xmlns:a16="http://schemas.microsoft.com/office/drawing/2014/main" id="{70F3CB58-3C51-43C5-B22F-B55106FB4D0A}"/>
            </a:ext>
          </a:extLst>
        </xdr:cNvPr>
        <xdr:cNvSpPr>
          <a:spLocks noChangeShapeType="1"/>
        </xdr:cNvSpPr>
      </xdr:nvSpPr>
      <xdr:spPr bwMode="auto">
        <a:xfrm>
          <a:off x="3892550" y="1873250"/>
          <a:ext cx="4445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285750</xdr:colOff>
      <xdr:row>45</xdr:row>
      <xdr:rowOff>6350</xdr:rowOff>
    </xdr:from>
    <xdr:to>
      <xdr:col>5</xdr:col>
      <xdr:colOff>234950</xdr:colOff>
      <xdr:row>45</xdr:row>
      <xdr:rowOff>6350</xdr:rowOff>
    </xdr:to>
    <xdr:sp macro="" textlink="">
      <xdr:nvSpPr>
        <xdr:cNvPr id="1298594" name="Gerader Verbinder 9">
          <a:extLst>
            <a:ext uri="{FF2B5EF4-FFF2-40B4-BE49-F238E27FC236}">
              <a16:creationId xmlns:a16="http://schemas.microsoft.com/office/drawing/2014/main" id="{42BD24BE-F4CE-47F5-881F-C33B37196968}"/>
            </a:ext>
          </a:extLst>
        </xdr:cNvPr>
        <xdr:cNvSpPr>
          <a:spLocks noChangeShapeType="1"/>
        </xdr:cNvSpPr>
      </xdr:nvSpPr>
      <xdr:spPr bwMode="auto">
        <a:xfrm flipV="1">
          <a:off x="3771900" y="8966200"/>
          <a:ext cx="6413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628650</xdr:colOff>
      <xdr:row>8</xdr:row>
      <xdr:rowOff>203200</xdr:rowOff>
    </xdr:from>
    <xdr:to>
      <xdr:col>4</xdr:col>
      <xdr:colOff>628650</xdr:colOff>
      <xdr:row>23</xdr:row>
      <xdr:rowOff>158750</xdr:rowOff>
    </xdr:to>
    <xdr:sp macro="" textlink="">
      <xdr:nvSpPr>
        <xdr:cNvPr id="1298595" name="Gerader Verbinder 11">
          <a:extLst>
            <a:ext uri="{FF2B5EF4-FFF2-40B4-BE49-F238E27FC236}">
              <a16:creationId xmlns:a16="http://schemas.microsoft.com/office/drawing/2014/main" id="{E776367C-43E7-4E27-A400-9BD4510E6FAD}"/>
            </a:ext>
          </a:extLst>
        </xdr:cNvPr>
        <xdr:cNvSpPr>
          <a:spLocks noChangeShapeType="1"/>
        </xdr:cNvSpPr>
      </xdr:nvSpPr>
      <xdr:spPr bwMode="auto">
        <a:xfrm>
          <a:off x="4114800" y="1873250"/>
          <a:ext cx="0" cy="29146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sm"/>
          <a:tailEnd type="none" w="sm" len="sm"/>
        </a:ln>
        <a:extLst>
          <a:ext uri="{909E8E84-426E-40DD-AFC4-6F175D3DCCD1}">
            <a14:hiddenFill xmlns:a14="http://schemas.microsoft.com/office/drawing/2010/main">
              <a:noFill/>
            </a14:hiddenFill>
          </a:ext>
        </a:extLst>
      </xdr:spPr>
    </xdr:sp>
    <xdr:clientData/>
  </xdr:twoCellAnchor>
  <xdr:twoCellAnchor>
    <xdr:from>
      <xdr:col>4</xdr:col>
      <xdr:colOff>628650</xdr:colOff>
      <xdr:row>25</xdr:row>
      <xdr:rowOff>50800</xdr:rowOff>
    </xdr:from>
    <xdr:to>
      <xdr:col>4</xdr:col>
      <xdr:colOff>628650</xdr:colOff>
      <xdr:row>45</xdr:row>
      <xdr:rowOff>6350</xdr:rowOff>
    </xdr:to>
    <xdr:sp macro="" textlink="">
      <xdr:nvSpPr>
        <xdr:cNvPr id="1298596" name="Gerader Verbinder 14">
          <a:extLst>
            <a:ext uri="{FF2B5EF4-FFF2-40B4-BE49-F238E27FC236}">
              <a16:creationId xmlns:a16="http://schemas.microsoft.com/office/drawing/2014/main" id="{B37A6928-8055-45F7-BA06-FC42D3835521}"/>
            </a:ext>
          </a:extLst>
        </xdr:cNvPr>
        <xdr:cNvSpPr>
          <a:spLocks noChangeShapeType="1"/>
        </xdr:cNvSpPr>
      </xdr:nvSpPr>
      <xdr:spPr bwMode="auto">
        <a:xfrm flipH="1">
          <a:off x="4114800" y="5073650"/>
          <a:ext cx="0" cy="38925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editAs="oneCell">
    <xdr:from>
      <xdr:col>4</xdr:col>
      <xdr:colOff>511493</xdr:colOff>
      <xdr:row>24</xdr:row>
      <xdr:rowOff>1375</xdr:rowOff>
    </xdr:from>
    <xdr:to>
      <xdr:col>5</xdr:col>
      <xdr:colOff>119878</xdr:colOff>
      <xdr:row>25</xdr:row>
      <xdr:rowOff>51426</xdr:rowOff>
    </xdr:to>
    <xdr:sp macro="" textlink="">
      <xdr:nvSpPr>
        <xdr:cNvPr id="152536" name="Textfeld 15">
          <a:extLst>
            <a:ext uri="{FF2B5EF4-FFF2-40B4-BE49-F238E27FC236}">
              <a16:creationId xmlns:a16="http://schemas.microsoft.com/office/drawing/2014/main" id="{9FF0CE51-3D75-415B-908C-F657987F3C79}"/>
            </a:ext>
          </a:extLst>
        </xdr:cNvPr>
        <xdr:cNvSpPr txBox="1">
          <a:spLocks noChangeArrowheads="1"/>
        </xdr:cNvSpPr>
      </xdr:nvSpPr>
      <xdr:spPr bwMode="auto">
        <a:xfrm>
          <a:off x="3602038" y="5045392"/>
          <a:ext cx="319991" cy="255330"/>
        </a:xfrm>
        <a:prstGeom prst="rect">
          <a:avLst/>
        </a:prstGeom>
        <a:noFill/>
        <a:ln>
          <a:noFill/>
        </a:ln>
        <a:extLst/>
      </xdr:spPr>
      <xdr:txBody>
        <a:bodyPr vertOverflow="clip" wrap="square" lIns="27432" tIns="22860" rIns="0" bIns="0" anchor="t" upright="1"/>
        <a:lstStyle/>
        <a:p>
          <a:pPr algn="l" rtl="0">
            <a:defRPr sz="1000"/>
          </a:pPr>
          <a:r>
            <a:rPr lang="en-GB" sz="1100" b="0" i="0" u="none" strike="noStrike" baseline="0">
              <a:solidFill>
                <a:srgbClr val="000000"/>
              </a:solidFill>
              <a:latin typeface="Calibri"/>
              <a:cs typeface="Calibri"/>
            </a:rPr>
            <a:t>Luff </a:t>
          </a:r>
        </a:p>
      </xdr:txBody>
    </xdr:sp>
    <xdr:clientData/>
  </xdr:twoCellAnchor>
  <xdr:twoCellAnchor>
    <xdr:from>
      <xdr:col>7</xdr:col>
      <xdr:colOff>330200</xdr:colOff>
      <xdr:row>44</xdr:row>
      <xdr:rowOff>114300</xdr:rowOff>
    </xdr:from>
    <xdr:to>
      <xdr:col>8</xdr:col>
      <xdr:colOff>158750</xdr:colOff>
      <xdr:row>45</xdr:row>
      <xdr:rowOff>158750</xdr:rowOff>
    </xdr:to>
    <xdr:sp macro="" textlink="">
      <xdr:nvSpPr>
        <xdr:cNvPr id="1298598" name="Gerader Verbinder 20">
          <a:extLst>
            <a:ext uri="{FF2B5EF4-FFF2-40B4-BE49-F238E27FC236}">
              <a16:creationId xmlns:a16="http://schemas.microsoft.com/office/drawing/2014/main" id="{4CEC9739-2C00-4A7F-81A6-4DF781B42B2F}"/>
            </a:ext>
          </a:extLst>
        </xdr:cNvPr>
        <xdr:cNvSpPr>
          <a:spLocks noChangeShapeType="1"/>
        </xdr:cNvSpPr>
      </xdr:nvSpPr>
      <xdr:spPr bwMode="auto">
        <a:xfrm flipV="1">
          <a:off x="6140450" y="8877300"/>
          <a:ext cx="596900" cy="2413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177800</xdr:colOff>
      <xdr:row>13</xdr:row>
      <xdr:rowOff>152400</xdr:rowOff>
    </xdr:from>
    <xdr:to>
      <xdr:col>6</xdr:col>
      <xdr:colOff>25400</xdr:colOff>
      <xdr:row>14</xdr:row>
      <xdr:rowOff>184150</xdr:rowOff>
    </xdr:to>
    <xdr:sp macro="" textlink="">
      <xdr:nvSpPr>
        <xdr:cNvPr id="1298599" name="Gerader Verbinder 21">
          <a:extLst>
            <a:ext uri="{FF2B5EF4-FFF2-40B4-BE49-F238E27FC236}">
              <a16:creationId xmlns:a16="http://schemas.microsoft.com/office/drawing/2014/main" id="{DD210B51-DB68-4002-B25E-4A7782D746BF}"/>
            </a:ext>
          </a:extLst>
        </xdr:cNvPr>
        <xdr:cNvSpPr>
          <a:spLocks noChangeShapeType="1"/>
        </xdr:cNvSpPr>
      </xdr:nvSpPr>
      <xdr:spPr bwMode="auto">
        <a:xfrm flipV="1">
          <a:off x="4356100" y="2813050"/>
          <a:ext cx="692150" cy="228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628650</xdr:colOff>
      <xdr:row>43</xdr:row>
      <xdr:rowOff>114300</xdr:rowOff>
    </xdr:from>
    <xdr:to>
      <xdr:col>5</xdr:col>
      <xdr:colOff>704850</xdr:colOff>
      <xdr:row>47</xdr:row>
      <xdr:rowOff>6350</xdr:rowOff>
    </xdr:to>
    <xdr:sp macro="" textlink="">
      <xdr:nvSpPr>
        <xdr:cNvPr id="1298600" name="Gerader Verbinder 26">
          <a:extLst>
            <a:ext uri="{FF2B5EF4-FFF2-40B4-BE49-F238E27FC236}">
              <a16:creationId xmlns:a16="http://schemas.microsoft.com/office/drawing/2014/main" id="{3F954456-3A17-4F6F-AEE2-1D39E0E33A92}"/>
            </a:ext>
          </a:extLst>
        </xdr:cNvPr>
        <xdr:cNvSpPr>
          <a:spLocks noChangeShapeType="1"/>
        </xdr:cNvSpPr>
      </xdr:nvSpPr>
      <xdr:spPr bwMode="auto">
        <a:xfrm flipV="1">
          <a:off x="4806950" y="8680450"/>
          <a:ext cx="76200" cy="6794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685800</xdr:colOff>
      <xdr:row>14</xdr:row>
      <xdr:rowOff>6350</xdr:rowOff>
    </xdr:from>
    <xdr:to>
      <xdr:col>6</xdr:col>
      <xdr:colOff>292100</xdr:colOff>
      <xdr:row>21</xdr:row>
      <xdr:rowOff>50800</xdr:rowOff>
    </xdr:to>
    <xdr:sp macro="" textlink="">
      <xdr:nvSpPr>
        <xdr:cNvPr id="1298601" name="Gerader Verbinder 29">
          <a:extLst>
            <a:ext uri="{FF2B5EF4-FFF2-40B4-BE49-F238E27FC236}">
              <a16:creationId xmlns:a16="http://schemas.microsoft.com/office/drawing/2014/main" id="{95BB7305-065B-4C8D-AEA7-C566D53B111D}"/>
            </a:ext>
          </a:extLst>
        </xdr:cNvPr>
        <xdr:cNvSpPr>
          <a:spLocks noChangeShapeType="1"/>
        </xdr:cNvSpPr>
      </xdr:nvSpPr>
      <xdr:spPr bwMode="auto">
        <a:xfrm>
          <a:off x="4864100" y="2863850"/>
          <a:ext cx="450850" cy="142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sm"/>
          <a:tailEnd type="none" w="sm" len="sm"/>
        </a:ln>
        <a:extLst>
          <a:ext uri="{909E8E84-426E-40DD-AFC4-6F175D3DCCD1}">
            <a14:hiddenFill xmlns:a14="http://schemas.microsoft.com/office/drawing/2010/main">
              <a:noFill/>
            </a14:hiddenFill>
          </a:ext>
        </a:extLst>
      </xdr:spPr>
    </xdr:sp>
    <xdr:clientData/>
  </xdr:twoCellAnchor>
  <xdr:twoCellAnchor>
    <xdr:from>
      <xdr:col>6</xdr:col>
      <xdr:colOff>368300</xdr:colOff>
      <xdr:row>22</xdr:row>
      <xdr:rowOff>31750</xdr:rowOff>
    </xdr:from>
    <xdr:to>
      <xdr:col>8</xdr:col>
      <xdr:colOff>101600</xdr:colOff>
      <xdr:row>44</xdr:row>
      <xdr:rowOff>152400</xdr:rowOff>
    </xdr:to>
    <xdr:sp macro="" textlink="">
      <xdr:nvSpPr>
        <xdr:cNvPr id="1298602" name="Gerader Verbinder 32">
          <a:extLst>
            <a:ext uri="{FF2B5EF4-FFF2-40B4-BE49-F238E27FC236}">
              <a16:creationId xmlns:a16="http://schemas.microsoft.com/office/drawing/2014/main" id="{C2ABF5BB-EC80-44CD-B0AF-258DC6309E6B}"/>
            </a:ext>
          </a:extLst>
        </xdr:cNvPr>
        <xdr:cNvSpPr>
          <a:spLocks noChangeShapeType="1"/>
        </xdr:cNvSpPr>
      </xdr:nvSpPr>
      <xdr:spPr bwMode="auto">
        <a:xfrm>
          <a:off x="5391150" y="4464050"/>
          <a:ext cx="1289050" cy="44513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7</xdr:col>
      <xdr:colOff>533400</xdr:colOff>
      <xdr:row>44</xdr:row>
      <xdr:rowOff>88900</xdr:rowOff>
    </xdr:from>
    <xdr:to>
      <xdr:col>7</xdr:col>
      <xdr:colOff>609600</xdr:colOff>
      <xdr:row>48</xdr:row>
      <xdr:rowOff>25400</xdr:rowOff>
    </xdr:to>
    <xdr:sp macro="" textlink="">
      <xdr:nvSpPr>
        <xdr:cNvPr id="1298603" name="Gerader Verbinder 39">
          <a:extLst>
            <a:ext uri="{FF2B5EF4-FFF2-40B4-BE49-F238E27FC236}">
              <a16:creationId xmlns:a16="http://schemas.microsoft.com/office/drawing/2014/main" id="{BAADA0DF-4F94-485C-9459-F44C167A24C6}"/>
            </a:ext>
          </a:extLst>
        </xdr:cNvPr>
        <xdr:cNvSpPr>
          <a:spLocks noChangeShapeType="1"/>
        </xdr:cNvSpPr>
      </xdr:nvSpPr>
      <xdr:spPr bwMode="auto">
        <a:xfrm flipV="1">
          <a:off x="6343650" y="8851900"/>
          <a:ext cx="76200" cy="609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647700</xdr:colOff>
      <xdr:row>46</xdr:row>
      <xdr:rowOff>50800</xdr:rowOff>
    </xdr:from>
    <xdr:to>
      <xdr:col>6</xdr:col>
      <xdr:colOff>368300</xdr:colOff>
      <xdr:row>46</xdr:row>
      <xdr:rowOff>120650</xdr:rowOff>
    </xdr:to>
    <xdr:sp macro="" textlink="">
      <xdr:nvSpPr>
        <xdr:cNvPr id="1298604" name="Gerader Verbinder 45">
          <a:extLst>
            <a:ext uri="{FF2B5EF4-FFF2-40B4-BE49-F238E27FC236}">
              <a16:creationId xmlns:a16="http://schemas.microsoft.com/office/drawing/2014/main" id="{218631FC-C696-4B32-AABE-651CA848835A}"/>
            </a:ext>
          </a:extLst>
        </xdr:cNvPr>
        <xdr:cNvSpPr>
          <a:spLocks noChangeShapeType="1"/>
        </xdr:cNvSpPr>
      </xdr:nvSpPr>
      <xdr:spPr bwMode="auto">
        <a:xfrm>
          <a:off x="4826000" y="9207500"/>
          <a:ext cx="565150" cy="698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sm"/>
          <a:tailEnd type="none" w="sm" len="sm"/>
        </a:ln>
        <a:extLst>
          <a:ext uri="{909E8E84-426E-40DD-AFC4-6F175D3DCCD1}">
            <a14:hiddenFill xmlns:a14="http://schemas.microsoft.com/office/drawing/2010/main">
              <a:noFill/>
            </a14:hiddenFill>
          </a:ext>
        </a:extLst>
      </xdr:spPr>
    </xdr:sp>
    <xdr:clientData/>
  </xdr:twoCellAnchor>
  <xdr:twoCellAnchor>
    <xdr:from>
      <xdr:col>7</xdr:col>
      <xdr:colOff>76200</xdr:colOff>
      <xdr:row>47</xdr:row>
      <xdr:rowOff>0</xdr:rowOff>
    </xdr:from>
    <xdr:to>
      <xdr:col>7</xdr:col>
      <xdr:colOff>552450</xdr:colOff>
      <xdr:row>47</xdr:row>
      <xdr:rowOff>44450</xdr:rowOff>
    </xdr:to>
    <xdr:sp macro="" textlink="">
      <xdr:nvSpPr>
        <xdr:cNvPr id="1298605" name="Gerader Verbinder 47">
          <a:extLst>
            <a:ext uri="{FF2B5EF4-FFF2-40B4-BE49-F238E27FC236}">
              <a16:creationId xmlns:a16="http://schemas.microsoft.com/office/drawing/2014/main" id="{C3CB6226-C292-4CFD-AED0-B24D0AE95E26}"/>
            </a:ext>
          </a:extLst>
        </xdr:cNvPr>
        <xdr:cNvSpPr>
          <a:spLocks noChangeShapeType="1"/>
        </xdr:cNvSpPr>
      </xdr:nvSpPr>
      <xdr:spPr bwMode="auto">
        <a:xfrm flipH="1" flipV="1">
          <a:off x="5886450" y="9353550"/>
          <a:ext cx="476250" cy="444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sm"/>
          <a:tailEnd type="none" w="sm" len="sm"/>
        </a:ln>
        <a:extLst>
          <a:ext uri="{909E8E84-426E-40DD-AFC4-6F175D3DCCD1}">
            <a14:hiddenFill xmlns:a14="http://schemas.microsoft.com/office/drawing/2010/main">
              <a:noFill/>
            </a14:hiddenFill>
          </a:ext>
        </a:extLst>
      </xdr:spPr>
    </xdr:sp>
    <xdr:clientData/>
  </xdr:twoCellAnchor>
  <xdr:oneCellAnchor>
    <xdr:from>
      <xdr:col>6</xdr:col>
      <xdr:colOff>379931</xdr:colOff>
      <xdr:row>46</xdr:row>
      <xdr:rowOff>22684</xdr:rowOff>
    </xdr:from>
    <xdr:ext cx="477375" cy="264560"/>
    <xdr:sp macro="" textlink="">
      <xdr:nvSpPr>
        <xdr:cNvPr id="50" name="Textfeld 49">
          <a:extLst>
            <a:ext uri="{FF2B5EF4-FFF2-40B4-BE49-F238E27FC236}">
              <a16:creationId xmlns:a16="http://schemas.microsoft.com/office/drawing/2014/main" id="{5B9C461E-C36E-470C-97D7-A07B325723BE}"/>
            </a:ext>
          </a:extLst>
        </xdr:cNvPr>
        <xdr:cNvSpPr txBox="1"/>
      </xdr:nvSpPr>
      <xdr:spPr>
        <a:xfrm rot="474448">
          <a:off x="5409131" y="9090484"/>
          <a:ext cx="47737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rtl="0">
            <a:defRPr sz="1000"/>
          </a:pPr>
          <a:r>
            <a:rPr lang="en-GB" sz="1100" b="0" i="0" u="none" strike="noStrike" baseline="0">
              <a:solidFill>
                <a:srgbClr val="000000"/>
              </a:solidFill>
              <a:latin typeface="Calibri"/>
            </a:rPr>
            <a:t>Foot </a:t>
          </a:r>
        </a:p>
      </xdr:txBody>
    </xdr:sp>
    <xdr:clientData/>
  </xdr:oneCellAnchor>
  <xdr:oneCellAnchor>
    <xdr:from>
      <xdr:col>2</xdr:col>
      <xdr:colOff>785580</xdr:colOff>
      <xdr:row>45</xdr:row>
      <xdr:rowOff>40481</xdr:rowOff>
    </xdr:from>
    <xdr:ext cx="673206" cy="269085"/>
    <xdr:sp macro="" textlink="">
      <xdr:nvSpPr>
        <xdr:cNvPr id="62" name="Textfeld 61">
          <a:extLst>
            <a:ext uri="{FF2B5EF4-FFF2-40B4-BE49-F238E27FC236}">
              <a16:creationId xmlns:a16="http://schemas.microsoft.com/office/drawing/2014/main" id="{1AE5CAF6-1D52-47DE-9439-8BFA021EB0BC}"/>
            </a:ext>
          </a:extLst>
        </xdr:cNvPr>
        <xdr:cNvSpPr txBox="1"/>
      </xdr:nvSpPr>
      <xdr:spPr>
        <a:xfrm rot="729954">
          <a:off x="2979505" y="8582501"/>
          <a:ext cx="548571"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rtl="0">
            <a:lnSpc>
              <a:spcPts val="1300"/>
            </a:lnSpc>
            <a:defRPr sz="1000"/>
          </a:pPr>
          <a:r>
            <a:rPr lang="en-GB" sz="1100" b="0" i="0" u="none" strike="noStrike" baseline="0">
              <a:solidFill>
                <a:srgbClr val="000000"/>
              </a:solidFill>
              <a:latin typeface="Calibri"/>
            </a:rPr>
            <a:t>Foot </a:t>
          </a:r>
        </a:p>
      </xdr:txBody>
    </xdr:sp>
    <xdr:clientData/>
  </xdr:oneCellAnchor>
  <xdr:twoCellAnchor>
    <xdr:from>
      <xdr:col>2</xdr:col>
      <xdr:colOff>44450</xdr:colOff>
      <xdr:row>8</xdr:row>
      <xdr:rowOff>203200</xdr:rowOff>
    </xdr:from>
    <xdr:to>
      <xdr:col>4</xdr:col>
      <xdr:colOff>381000</xdr:colOff>
      <xdr:row>42</xdr:row>
      <xdr:rowOff>146050</xdr:rowOff>
    </xdr:to>
    <xdr:sp macro="" textlink="">
      <xdr:nvSpPr>
        <xdr:cNvPr id="1298608" name="Gerader Verbinder 70">
          <a:extLst>
            <a:ext uri="{FF2B5EF4-FFF2-40B4-BE49-F238E27FC236}">
              <a16:creationId xmlns:a16="http://schemas.microsoft.com/office/drawing/2014/main" id="{39D3AE78-B294-4ADD-90F7-3CC18C30C16C}"/>
            </a:ext>
          </a:extLst>
        </xdr:cNvPr>
        <xdr:cNvSpPr>
          <a:spLocks noChangeShapeType="1"/>
        </xdr:cNvSpPr>
      </xdr:nvSpPr>
      <xdr:spPr bwMode="auto">
        <a:xfrm flipH="1">
          <a:off x="1822450" y="1873250"/>
          <a:ext cx="2044700" cy="66421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med"/>
          <a:tailEnd type="triangle" w="sm" len="med"/>
        </a:ln>
        <a:extLst>
          <a:ext uri="{909E8E84-426E-40DD-AFC4-6F175D3DCCD1}">
            <a14:hiddenFill xmlns:a14="http://schemas.microsoft.com/office/drawing/2010/main">
              <a:noFill/>
            </a14:hiddenFill>
          </a:ext>
        </a:extLst>
      </xdr:spPr>
    </xdr:sp>
    <xdr:clientData/>
  </xdr:twoCellAnchor>
  <xdr:oneCellAnchor>
    <xdr:from>
      <xdr:col>3</xdr:col>
      <xdr:colOff>196420</xdr:colOff>
      <xdr:row>22</xdr:row>
      <xdr:rowOff>64779</xdr:rowOff>
    </xdr:from>
    <xdr:ext cx="550022" cy="264560"/>
    <xdr:sp macro="" textlink="">
      <xdr:nvSpPr>
        <xdr:cNvPr id="75" name="Textfeld 74">
          <a:extLst>
            <a:ext uri="{FF2B5EF4-FFF2-40B4-BE49-F238E27FC236}">
              <a16:creationId xmlns:a16="http://schemas.microsoft.com/office/drawing/2014/main" id="{1FFA9845-4BF7-446F-A02D-A1F8ABE4A8FF}"/>
            </a:ext>
          </a:extLst>
        </xdr:cNvPr>
        <xdr:cNvSpPr txBox="1"/>
      </xdr:nvSpPr>
      <xdr:spPr>
        <a:xfrm rot="841923">
          <a:off x="3007353" y="4458979"/>
          <a:ext cx="550022"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rtl="0">
            <a:defRPr sz="1000"/>
          </a:pPr>
          <a:r>
            <a:rPr lang="en-GB" sz="1100" b="0" i="0" u="none" strike="noStrike" baseline="0">
              <a:solidFill>
                <a:srgbClr val="000000"/>
              </a:solidFill>
              <a:latin typeface="Calibri"/>
            </a:rPr>
            <a:t>Leech </a:t>
          </a:r>
        </a:p>
      </xdr:txBody>
    </xdr:sp>
    <xdr:clientData/>
  </xdr:oneCellAnchor>
  <xdr:twoCellAnchor>
    <xdr:from>
      <xdr:col>5</xdr:col>
      <xdr:colOff>463550</xdr:colOff>
      <xdr:row>14</xdr:row>
      <xdr:rowOff>114300</xdr:rowOff>
    </xdr:from>
    <xdr:to>
      <xdr:col>5</xdr:col>
      <xdr:colOff>685800</xdr:colOff>
      <xdr:row>44</xdr:row>
      <xdr:rowOff>152400</xdr:rowOff>
    </xdr:to>
    <xdr:sp macro="" textlink="">
      <xdr:nvSpPr>
        <xdr:cNvPr id="1298610" name="Gerader Verbinder 70">
          <a:extLst>
            <a:ext uri="{FF2B5EF4-FFF2-40B4-BE49-F238E27FC236}">
              <a16:creationId xmlns:a16="http://schemas.microsoft.com/office/drawing/2014/main" id="{1E071748-BB83-45B5-BB84-3C885314075A}"/>
            </a:ext>
          </a:extLst>
        </xdr:cNvPr>
        <xdr:cNvSpPr>
          <a:spLocks noChangeShapeType="1"/>
        </xdr:cNvSpPr>
      </xdr:nvSpPr>
      <xdr:spPr bwMode="auto">
        <a:xfrm>
          <a:off x="4641850" y="2971800"/>
          <a:ext cx="222250" cy="5943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med"/>
          <a:tailEnd type="triangle" w="sm" len="med"/>
        </a:ln>
        <a:extLst>
          <a:ext uri="{909E8E84-426E-40DD-AFC4-6F175D3DCCD1}">
            <a14:hiddenFill xmlns:a14="http://schemas.microsoft.com/office/drawing/2010/main">
              <a:noFill/>
            </a14:hiddenFill>
          </a:ext>
        </a:extLst>
      </xdr:spPr>
    </xdr:sp>
    <xdr:clientData/>
  </xdr:twoCellAnchor>
  <xdr:twoCellAnchor editAs="oneCell">
    <xdr:from>
      <xdr:col>5</xdr:col>
      <xdr:colOff>390525</xdr:colOff>
      <xdr:row>30</xdr:row>
      <xdr:rowOff>114300</xdr:rowOff>
    </xdr:from>
    <xdr:to>
      <xdr:col>6</xdr:col>
      <xdr:colOff>81356</xdr:colOff>
      <xdr:row>32</xdr:row>
      <xdr:rowOff>0</xdr:rowOff>
    </xdr:to>
    <xdr:sp macro="" textlink="">
      <xdr:nvSpPr>
        <xdr:cNvPr id="152557" name="Textfeld 34">
          <a:extLst>
            <a:ext uri="{FF2B5EF4-FFF2-40B4-BE49-F238E27FC236}">
              <a16:creationId xmlns:a16="http://schemas.microsoft.com/office/drawing/2014/main" id="{673BED65-CE41-439B-B345-8954386418EC}"/>
            </a:ext>
          </a:extLst>
        </xdr:cNvPr>
        <xdr:cNvSpPr txBox="1">
          <a:spLocks noChangeArrowheads="1"/>
        </xdr:cNvSpPr>
      </xdr:nvSpPr>
      <xdr:spPr bwMode="auto">
        <a:xfrm>
          <a:off x="4362450" y="6372225"/>
          <a:ext cx="542925" cy="276225"/>
        </a:xfrm>
        <a:prstGeom prst="rect">
          <a:avLst/>
        </a:prstGeom>
        <a:solidFill>
          <a:srgbClr val="FFFFFF"/>
        </a:solidFill>
        <a:ln>
          <a:noFill/>
        </a:ln>
        <a:extLst/>
      </xdr:spPr>
      <xdr:txBody>
        <a:bodyPr vertOverflow="clip" wrap="square" lIns="27432" tIns="22860" rIns="0" bIns="0" anchor="t" upright="1"/>
        <a:lstStyle/>
        <a:p>
          <a:pPr algn="l" rtl="0">
            <a:defRPr sz="1000"/>
          </a:pPr>
          <a:r>
            <a:rPr lang="en-GB" sz="1100" b="0" i="0" u="none" strike="noStrike" baseline="0">
              <a:solidFill>
                <a:srgbClr val="000000"/>
              </a:solidFill>
              <a:latin typeface="Calibri"/>
              <a:cs typeface="Calibri"/>
            </a:rPr>
            <a:t>Leech </a:t>
          </a:r>
        </a:p>
      </xdr:txBody>
    </xdr:sp>
    <xdr:clientData/>
  </xdr:twoCellAnchor>
  <xdr:twoCellAnchor>
    <xdr:from>
      <xdr:col>3</xdr:col>
      <xdr:colOff>533400</xdr:colOff>
      <xdr:row>40</xdr:row>
      <xdr:rowOff>158750</xdr:rowOff>
    </xdr:from>
    <xdr:to>
      <xdr:col>4</xdr:col>
      <xdr:colOff>476250</xdr:colOff>
      <xdr:row>44</xdr:row>
      <xdr:rowOff>6350</xdr:rowOff>
    </xdr:to>
    <xdr:sp macro="" textlink="">
      <xdr:nvSpPr>
        <xdr:cNvPr id="1298612" name="Bogen 10">
          <a:extLst>
            <a:ext uri="{FF2B5EF4-FFF2-40B4-BE49-F238E27FC236}">
              <a16:creationId xmlns:a16="http://schemas.microsoft.com/office/drawing/2014/main" id="{EC4B3AE9-BDDF-4FCF-9022-A48020A9D253}"/>
            </a:ext>
          </a:extLst>
        </xdr:cNvPr>
        <xdr:cNvSpPr>
          <a:spLocks/>
        </xdr:cNvSpPr>
      </xdr:nvSpPr>
      <xdr:spPr bwMode="auto">
        <a:xfrm rot="2798446">
          <a:off x="3336925" y="8143875"/>
          <a:ext cx="635000" cy="615950"/>
        </a:xfrm>
        <a:custGeom>
          <a:avLst/>
          <a:gdLst>
            <a:gd name="T0" fmla="*/ 24666 w 684925"/>
            <a:gd name="T1" fmla="*/ 0 h 853708"/>
            <a:gd name="T2" fmla="*/ 49333 w 684925"/>
            <a:gd name="T3" fmla="*/ 7 h 853708"/>
            <a:gd name="T4" fmla="*/ 0 60000 65536"/>
            <a:gd name="T5" fmla="*/ 0 60000 65536"/>
          </a:gdLst>
          <a:ahLst/>
          <a:cxnLst>
            <a:cxn ang="T4">
              <a:pos x="T0" y="T1"/>
            </a:cxn>
            <a:cxn ang="T5">
              <a:pos x="T2" y="T3"/>
            </a:cxn>
          </a:cxnLst>
          <a:rect l="0" t="0" r="r" b="b"/>
          <a:pathLst>
            <a:path w="684925" h="853708" stroke="0">
              <a:moveTo>
                <a:pt x="342462" y="0"/>
              </a:moveTo>
              <a:cubicBezTo>
                <a:pt x="531599" y="0"/>
                <a:pt x="684925" y="191109"/>
                <a:pt x="684925" y="426854"/>
              </a:cubicBezTo>
              <a:lnTo>
                <a:pt x="342463" y="426854"/>
              </a:lnTo>
              <a:cubicBezTo>
                <a:pt x="342463" y="284569"/>
                <a:pt x="342462" y="142285"/>
                <a:pt x="342462" y="0"/>
              </a:cubicBezTo>
              <a:close/>
            </a:path>
            <a:path w="684925" h="853708" fill="none">
              <a:moveTo>
                <a:pt x="342462" y="0"/>
              </a:moveTo>
              <a:cubicBezTo>
                <a:pt x="531599" y="0"/>
                <a:pt x="684925" y="191109"/>
                <a:pt x="684925" y="426854"/>
              </a:cubicBezTo>
            </a:path>
          </a:pathLst>
        </a:custGeom>
        <a:solidFill>
          <a:srgbClr xmlns:mc="http://schemas.openxmlformats.org/markup-compatibility/2006" xmlns:a14="http://schemas.microsoft.com/office/drawing/2010/main" val="FFFFFF" mc:Ignorable="a14" a14:legacySpreadsheetColorIndex="9"/>
        </a:solidFill>
        <a:ln w="635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25400</xdr:colOff>
      <xdr:row>42</xdr:row>
      <xdr:rowOff>120650</xdr:rowOff>
    </xdr:from>
    <xdr:to>
      <xdr:col>4</xdr:col>
      <xdr:colOff>482600</xdr:colOff>
      <xdr:row>42</xdr:row>
      <xdr:rowOff>152400</xdr:rowOff>
    </xdr:to>
    <xdr:sp macro="" textlink="">
      <xdr:nvSpPr>
        <xdr:cNvPr id="1298613" name="Gerader Verbinder 62">
          <a:extLst>
            <a:ext uri="{FF2B5EF4-FFF2-40B4-BE49-F238E27FC236}">
              <a16:creationId xmlns:a16="http://schemas.microsoft.com/office/drawing/2014/main" id="{E5074955-7042-4148-BE5E-26BD99C870FE}"/>
            </a:ext>
          </a:extLst>
        </xdr:cNvPr>
        <xdr:cNvSpPr>
          <a:spLocks noChangeShapeType="1"/>
        </xdr:cNvSpPr>
      </xdr:nvSpPr>
      <xdr:spPr bwMode="auto">
        <a:xfrm flipH="1">
          <a:off x="1803400" y="8489950"/>
          <a:ext cx="2165350" cy="317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sm"/>
          <a:tailEnd type="none" w="sm" len="sm"/>
        </a:ln>
        <a:extLst>
          <a:ext uri="{909E8E84-426E-40DD-AFC4-6F175D3DCCD1}">
            <a14:hiddenFill xmlns:a14="http://schemas.microsoft.com/office/drawing/2010/main">
              <a:noFill/>
            </a14:hiddenFill>
          </a:ext>
        </a:extLst>
      </xdr:spPr>
    </xdr:sp>
    <xdr:clientData/>
  </xdr:twoCellAnchor>
  <xdr:twoCellAnchor>
    <xdr:from>
      <xdr:col>6</xdr:col>
      <xdr:colOff>400050</xdr:colOff>
      <xdr:row>41</xdr:row>
      <xdr:rowOff>6350</xdr:rowOff>
    </xdr:from>
    <xdr:to>
      <xdr:col>7</xdr:col>
      <xdr:colOff>387350</xdr:colOff>
      <xdr:row>45</xdr:row>
      <xdr:rowOff>152400</xdr:rowOff>
    </xdr:to>
    <xdr:sp macro="" textlink="">
      <xdr:nvSpPr>
        <xdr:cNvPr id="1298614" name="Bogen 42">
          <a:extLst>
            <a:ext uri="{FF2B5EF4-FFF2-40B4-BE49-F238E27FC236}">
              <a16:creationId xmlns:a16="http://schemas.microsoft.com/office/drawing/2014/main" id="{3C6D17D2-9B12-42C7-843C-1F7072343EAC}"/>
            </a:ext>
          </a:extLst>
        </xdr:cNvPr>
        <xdr:cNvSpPr>
          <a:spLocks/>
        </xdr:cNvSpPr>
      </xdr:nvSpPr>
      <xdr:spPr bwMode="auto">
        <a:xfrm rot="1665619">
          <a:off x="5422900" y="8178800"/>
          <a:ext cx="774700" cy="933450"/>
        </a:xfrm>
        <a:custGeom>
          <a:avLst/>
          <a:gdLst>
            <a:gd name="T0" fmla="*/ 786130 w 789699"/>
            <a:gd name="T1" fmla="*/ 0 h 854574"/>
            <a:gd name="T2" fmla="*/ 1572261 w 789699"/>
            <a:gd name="T3" fmla="*/ 9442330 h 854574"/>
            <a:gd name="T4" fmla="*/ 0 60000 65536"/>
            <a:gd name="T5" fmla="*/ 0 60000 65536"/>
          </a:gdLst>
          <a:ahLst/>
          <a:cxnLst>
            <a:cxn ang="T4">
              <a:pos x="T0" y="T1"/>
            </a:cxn>
            <a:cxn ang="T5">
              <a:pos x="T2" y="T3"/>
            </a:cxn>
          </a:cxnLst>
          <a:rect l="0" t="0" r="r" b="b"/>
          <a:pathLst>
            <a:path w="789699" h="854574" stroke="0">
              <a:moveTo>
                <a:pt x="394849" y="0"/>
              </a:moveTo>
              <a:cubicBezTo>
                <a:pt x="612919" y="0"/>
                <a:pt x="789699" y="191303"/>
                <a:pt x="789699" y="427287"/>
              </a:cubicBezTo>
              <a:lnTo>
                <a:pt x="394850" y="427287"/>
              </a:lnTo>
              <a:cubicBezTo>
                <a:pt x="394850" y="284858"/>
                <a:pt x="394849" y="142429"/>
                <a:pt x="394849" y="0"/>
              </a:cubicBezTo>
              <a:close/>
            </a:path>
            <a:path w="789699" h="854574" fill="none">
              <a:moveTo>
                <a:pt x="394849" y="0"/>
              </a:moveTo>
              <a:cubicBezTo>
                <a:pt x="612919" y="0"/>
                <a:pt x="789699" y="191303"/>
                <a:pt x="789699" y="427287"/>
              </a:cubicBezTo>
            </a:path>
          </a:pathLst>
        </a:custGeom>
        <a:solidFill>
          <a:srgbClr xmlns:mc="http://schemas.openxmlformats.org/markup-compatibility/2006" xmlns:a14="http://schemas.microsoft.com/office/drawing/2010/main" val="FFFFFF" mc:Ignorable="a14" a14:legacySpreadsheetColorIndex="9"/>
        </a:solidFill>
        <a:ln w="635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615950</xdr:colOff>
      <xdr:row>42</xdr:row>
      <xdr:rowOff>120650</xdr:rowOff>
    </xdr:from>
    <xdr:to>
      <xdr:col>7</xdr:col>
      <xdr:colOff>400050</xdr:colOff>
      <xdr:row>45</xdr:row>
      <xdr:rowOff>0</xdr:rowOff>
    </xdr:to>
    <xdr:sp macro="" textlink="">
      <xdr:nvSpPr>
        <xdr:cNvPr id="1298615" name="Gerader Verbinder 62">
          <a:extLst>
            <a:ext uri="{FF2B5EF4-FFF2-40B4-BE49-F238E27FC236}">
              <a16:creationId xmlns:a16="http://schemas.microsoft.com/office/drawing/2014/main" id="{E29DB0EE-091A-4220-A548-5F1BD4BC584A}"/>
            </a:ext>
          </a:extLst>
        </xdr:cNvPr>
        <xdr:cNvSpPr>
          <a:spLocks noChangeShapeType="1"/>
        </xdr:cNvSpPr>
      </xdr:nvSpPr>
      <xdr:spPr bwMode="auto">
        <a:xfrm flipH="1">
          <a:off x="4794250" y="8489950"/>
          <a:ext cx="1416050" cy="469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sm"/>
          <a:tailEnd type="none" w="sm" len="sm"/>
        </a:ln>
        <a:extLst>
          <a:ext uri="{909E8E84-426E-40DD-AFC4-6F175D3DCCD1}">
            <a14:hiddenFill xmlns:a14="http://schemas.microsoft.com/office/drawing/2010/main">
              <a:noFill/>
            </a14:hiddenFill>
          </a:ext>
        </a:extLst>
      </xdr:spPr>
    </xdr:sp>
    <xdr:clientData/>
  </xdr:twoCellAnchor>
  <xdr:oneCellAnchor>
    <xdr:from>
      <xdr:col>2</xdr:col>
      <xdr:colOff>459047</xdr:colOff>
      <xdr:row>42</xdr:row>
      <xdr:rowOff>2718</xdr:rowOff>
    </xdr:from>
    <xdr:ext cx="348750" cy="264560"/>
    <xdr:sp macro="" textlink="">
      <xdr:nvSpPr>
        <xdr:cNvPr id="45" name="Textfeld 44">
          <a:extLst>
            <a:ext uri="{FF2B5EF4-FFF2-40B4-BE49-F238E27FC236}">
              <a16:creationId xmlns:a16="http://schemas.microsoft.com/office/drawing/2014/main" id="{825513E8-887D-49ED-A185-75FD816F56A9}"/>
            </a:ext>
          </a:extLst>
        </xdr:cNvPr>
        <xdr:cNvSpPr txBox="1"/>
      </xdr:nvSpPr>
      <xdr:spPr>
        <a:xfrm>
          <a:off x="2237047" y="8291585"/>
          <a:ext cx="348750"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rtl="0">
            <a:defRPr sz="1000"/>
          </a:pPr>
          <a:r>
            <a:rPr lang="en-GB" sz="1100" b="0" i="0" u="none" strike="noStrike" baseline="0">
              <a:solidFill>
                <a:srgbClr val="000000"/>
              </a:solidFill>
              <a:latin typeface="Calibri"/>
            </a:rPr>
            <a:t>LP </a:t>
          </a:r>
        </a:p>
      </xdr:txBody>
    </xdr:sp>
    <xdr:clientData/>
  </xdr:oneCellAnchor>
  <xdr:oneCellAnchor>
    <xdr:from>
      <xdr:col>6</xdr:col>
      <xdr:colOff>454430</xdr:colOff>
      <xdr:row>42</xdr:row>
      <xdr:rowOff>61793</xdr:rowOff>
    </xdr:from>
    <xdr:ext cx="348750" cy="264560"/>
    <xdr:sp macro="" textlink="">
      <xdr:nvSpPr>
        <xdr:cNvPr id="46" name="Textfeld 45">
          <a:extLst>
            <a:ext uri="{FF2B5EF4-FFF2-40B4-BE49-F238E27FC236}">
              <a16:creationId xmlns:a16="http://schemas.microsoft.com/office/drawing/2014/main" id="{2530A432-D292-42C9-9877-2EDE2C227438}"/>
            </a:ext>
          </a:extLst>
        </xdr:cNvPr>
        <xdr:cNvSpPr txBox="1"/>
      </xdr:nvSpPr>
      <xdr:spPr>
        <a:xfrm rot="20677667">
          <a:off x="5483630" y="8350660"/>
          <a:ext cx="348750"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rtl="0">
            <a:defRPr sz="1000"/>
          </a:pPr>
          <a:r>
            <a:rPr lang="en-GB" sz="1100" b="0" i="0" u="none" strike="noStrike" baseline="0">
              <a:solidFill>
                <a:srgbClr val="000000"/>
              </a:solidFill>
              <a:latin typeface="Calibri"/>
            </a:rPr>
            <a:t>LP </a:t>
          </a:r>
        </a:p>
      </xdr:txBody>
    </xdr:sp>
    <xdr:clientData/>
  </xdr:oneCellAnchor>
  <xdr:twoCellAnchor>
    <xdr:from>
      <xdr:col>7</xdr:col>
      <xdr:colOff>647700</xdr:colOff>
      <xdr:row>0</xdr:row>
      <xdr:rowOff>82550</xdr:rowOff>
    </xdr:from>
    <xdr:to>
      <xdr:col>9</xdr:col>
      <xdr:colOff>590550</xdr:colOff>
      <xdr:row>3</xdr:row>
      <xdr:rowOff>222250</xdr:rowOff>
    </xdr:to>
    <xdr:pic>
      <xdr:nvPicPr>
        <xdr:cNvPr id="1298618" name="Grafik 1">
          <a:extLst>
            <a:ext uri="{FF2B5EF4-FFF2-40B4-BE49-F238E27FC236}">
              <a16:creationId xmlns:a16="http://schemas.microsoft.com/office/drawing/2014/main" id="{E1898336-3BF1-4628-A56A-C44BA83E9F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57950" y="82550"/>
          <a:ext cx="1536700" cy="73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425450</xdr:colOff>
      <xdr:row>8</xdr:row>
      <xdr:rowOff>158750</xdr:rowOff>
    </xdr:from>
    <xdr:to>
      <xdr:col>5</xdr:col>
      <xdr:colOff>228600</xdr:colOff>
      <xdr:row>45</xdr:row>
      <xdr:rowOff>114300</xdr:rowOff>
    </xdr:to>
    <xdr:sp macro="" textlink="">
      <xdr:nvSpPr>
        <xdr:cNvPr id="1298619" name="Freeform 8">
          <a:extLst>
            <a:ext uri="{FF2B5EF4-FFF2-40B4-BE49-F238E27FC236}">
              <a16:creationId xmlns:a16="http://schemas.microsoft.com/office/drawing/2014/main" id="{30654DC9-70E3-4718-8031-6CB6FF7CD49A}"/>
            </a:ext>
          </a:extLst>
        </xdr:cNvPr>
        <xdr:cNvSpPr>
          <a:spLocks/>
        </xdr:cNvSpPr>
      </xdr:nvSpPr>
      <xdr:spPr bwMode="auto">
        <a:xfrm rot="432511">
          <a:off x="2203450" y="1835150"/>
          <a:ext cx="2203450" cy="7239000"/>
        </a:xfrm>
        <a:custGeom>
          <a:avLst/>
          <a:gdLst>
            <a:gd name="T0" fmla="*/ 2147483646 w 10102"/>
            <a:gd name="T1" fmla="*/ 2147483646 h 10000"/>
            <a:gd name="T2" fmla="*/ 2147483646 w 10102"/>
            <a:gd name="T3" fmla="*/ 2147483646 h 10000"/>
            <a:gd name="T4" fmla="*/ 2147483646 w 10102"/>
            <a:gd name="T5" fmla="*/ 2147483646 h 10000"/>
            <a:gd name="T6" fmla="*/ 2147483646 w 10102"/>
            <a:gd name="T7" fmla="*/ 2147483646 h 10000"/>
            <a:gd name="T8" fmla="*/ 0 w 10102"/>
            <a:gd name="T9" fmla="*/ 2147483646 h 10000"/>
            <a:gd name="T10" fmla="*/ 2147483646 w 10102"/>
            <a:gd name="T11" fmla="*/ 2147483646 h 10000"/>
            <a:gd name="T12" fmla="*/ 2147483646 w 10102"/>
            <a:gd name="T13" fmla="*/ 2147483646 h 10000"/>
            <a:gd name="T14" fmla="*/ 2147483646 w 10102"/>
            <a:gd name="T15" fmla="*/ 2147483646 h 10000"/>
            <a:gd name="T16" fmla="*/ 2147483646 w 10102"/>
            <a:gd name="T17" fmla="*/ 2147483646 h 10000"/>
            <a:gd name="T18" fmla="*/ 2147483646 w 10102"/>
            <a:gd name="T19" fmla="*/ 2147483646 h 10000"/>
            <a:gd name="T20" fmla="*/ 2147483646 w 10102"/>
            <a:gd name="T21" fmla="*/ 2147483646 h 10000"/>
            <a:gd name="T22" fmla="*/ 2147483646 w 10102"/>
            <a:gd name="T23" fmla="*/ 2147483646 h 10000"/>
            <a:gd name="T24" fmla="*/ 2147483646 w 10102"/>
            <a:gd name="T25" fmla="*/ 2147483646 h 10000"/>
            <a:gd name="T26" fmla="*/ 2147483646 w 10102"/>
            <a:gd name="T27" fmla="*/ 2147483646 h 10000"/>
            <a:gd name="T28" fmla="*/ 2147483646 w 10102"/>
            <a:gd name="T29" fmla="*/ 2147483646 h 10000"/>
            <a:gd name="T30" fmla="*/ 2147483646 w 10102"/>
            <a:gd name="T31" fmla="*/ 2147483646 h 10000"/>
            <a:gd name="T32" fmla="*/ 2147483646 w 10102"/>
            <a:gd name="T33" fmla="*/ 0 h 10000"/>
            <a:gd name="T34" fmla="*/ 2147483646 w 10102"/>
            <a:gd name="T35" fmla="*/ 2147483646 h 10000"/>
            <a:gd name="T36" fmla="*/ 0 60000 65536"/>
            <a:gd name="T37" fmla="*/ 0 60000 65536"/>
            <a:gd name="T38" fmla="*/ 0 60000 65536"/>
            <a:gd name="T39" fmla="*/ 0 60000 65536"/>
            <a:gd name="T40" fmla="*/ 0 60000 65536"/>
            <a:gd name="T41" fmla="*/ 0 60000 65536"/>
            <a:gd name="T42" fmla="*/ 0 60000 65536"/>
            <a:gd name="T43" fmla="*/ 0 60000 65536"/>
            <a:gd name="T44" fmla="*/ 0 60000 65536"/>
            <a:gd name="T45" fmla="*/ 0 60000 65536"/>
            <a:gd name="T46" fmla="*/ 0 60000 65536"/>
            <a:gd name="T47" fmla="*/ 0 60000 65536"/>
            <a:gd name="T48" fmla="*/ 0 60000 65536"/>
            <a:gd name="T49" fmla="*/ 0 60000 65536"/>
            <a:gd name="T50" fmla="*/ 0 60000 65536"/>
            <a:gd name="T51" fmla="*/ 0 60000 65536"/>
            <a:gd name="T52" fmla="*/ 0 60000 65536"/>
            <a:gd name="T53" fmla="*/ 0 60000 65536"/>
          </a:gdLst>
          <a:ahLst/>
          <a:cxnLst>
            <a:cxn ang="T36">
              <a:pos x="T0" y="T1"/>
            </a:cxn>
            <a:cxn ang="T37">
              <a:pos x="T2" y="T3"/>
            </a:cxn>
            <a:cxn ang="T38">
              <a:pos x="T4" y="T5"/>
            </a:cxn>
            <a:cxn ang="T39">
              <a:pos x="T6" y="T7"/>
            </a:cxn>
            <a:cxn ang="T40">
              <a:pos x="T8" y="T9"/>
            </a:cxn>
            <a:cxn ang="T41">
              <a:pos x="T10" y="T11"/>
            </a:cxn>
            <a:cxn ang="T42">
              <a:pos x="T12" y="T13"/>
            </a:cxn>
            <a:cxn ang="T43">
              <a:pos x="T14" y="T15"/>
            </a:cxn>
            <a:cxn ang="T44">
              <a:pos x="T16" y="T17"/>
            </a:cxn>
            <a:cxn ang="T45">
              <a:pos x="T18" y="T19"/>
            </a:cxn>
            <a:cxn ang="T46">
              <a:pos x="T20" y="T21"/>
            </a:cxn>
            <a:cxn ang="T47">
              <a:pos x="T22" y="T23"/>
            </a:cxn>
            <a:cxn ang="T48">
              <a:pos x="T24" y="T25"/>
            </a:cxn>
            <a:cxn ang="T49">
              <a:pos x="T26" y="T27"/>
            </a:cxn>
            <a:cxn ang="T50">
              <a:pos x="T28" y="T29"/>
            </a:cxn>
            <a:cxn ang="T51">
              <a:pos x="T30" y="T31"/>
            </a:cxn>
            <a:cxn ang="T52">
              <a:pos x="T32" y="T33"/>
            </a:cxn>
            <a:cxn ang="T53">
              <a:pos x="T34" y="T35"/>
            </a:cxn>
          </a:cxnLst>
          <a:rect l="0" t="0" r="r" b="b"/>
          <a:pathLst>
            <a:path w="10102" h="10000">
              <a:moveTo>
                <a:pt x="3955" y="54"/>
              </a:moveTo>
              <a:cubicBezTo>
                <a:pt x="2824" y="694"/>
                <a:pt x="1948" y="1396"/>
                <a:pt x="1475" y="2023"/>
              </a:cubicBezTo>
              <a:cubicBezTo>
                <a:pt x="928" y="2797"/>
                <a:pt x="803" y="3356"/>
                <a:pt x="557" y="4026"/>
              </a:cubicBezTo>
              <a:cubicBezTo>
                <a:pt x="466" y="4668"/>
                <a:pt x="374" y="5310"/>
                <a:pt x="283" y="5952"/>
              </a:cubicBezTo>
              <a:cubicBezTo>
                <a:pt x="185" y="6622"/>
                <a:pt x="98" y="7315"/>
                <a:pt x="0" y="7984"/>
              </a:cubicBezTo>
              <a:cubicBezTo>
                <a:pt x="59" y="8623"/>
                <a:pt x="60" y="8803"/>
                <a:pt x="118" y="9441"/>
              </a:cubicBezTo>
              <a:cubicBezTo>
                <a:pt x="891" y="9569"/>
                <a:pt x="1446" y="9705"/>
                <a:pt x="2436" y="9825"/>
              </a:cubicBezTo>
              <a:cubicBezTo>
                <a:pt x="3501" y="9929"/>
                <a:pt x="4048" y="9971"/>
                <a:pt x="5562" y="10000"/>
              </a:cubicBezTo>
              <a:cubicBezTo>
                <a:pt x="7033" y="9970"/>
                <a:pt x="7138" y="9957"/>
                <a:pt x="8237" y="9893"/>
              </a:cubicBezTo>
              <a:lnTo>
                <a:pt x="10102" y="9726"/>
              </a:lnTo>
              <a:cubicBezTo>
                <a:pt x="10003" y="9395"/>
                <a:pt x="9903" y="9065"/>
                <a:pt x="9804" y="8734"/>
              </a:cubicBezTo>
              <a:lnTo>
                <a:pt x="9314" y="7431"/>
              </a:lnTo>
              <a:lnTo>
                <a:pt x="8672" y="6094"/>
              </a:lnTo>
              <a:lnTo>
                <a:pt x="7992" y="4733"/>
              </a:lnTo>
              <a:lnTo>
                <a:pt x="7238" y="3324"/>
              </a:lnTo>
              <a:lnTo>
                <a:pt x="6451" y="1858"/>
              </a:lnTo>
              <a:lnTo>
                <a:pt x="5257" y="0"/>
              </a:lnTo>
              <a:lnTo>
                <a:pt x="3955" y="54"/>
              </a:lnTo>
              <a:close/>
            </a:path>
          </a:pathLst>
        </a:custGeom>
        <a:solidFill>
          <a:srgbClr xmlns:mc="http://schemas.openxmlformats.org/markup-compatibility/2006" xmlns:a14="http://schemas.microsoft.com/office/drawing/2010/main" val="FFFFFF" mc:Ignorable="a14" a14:legacySpreadsheetColorIndex="9"/>
        </a:solidFill>
        <a:ln w="222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177800</xdr:colOff>
      <xdr:row>14</xdr:row>
      <xdr:rowOff>63500</xdr:rowOff>
    </xdr:from>
    <xdr:to>
      <xdr:col>7</xdr:col>
      <xdr:colOff>82550</xdr:colOff>
      <xdr:row>46</xdr:row>
      <xdr:rowOff>50800</xdr:rowOff>
    </xdr:to>
    <xdr:sp macro="" textlink="">
      <xdr:nvSpPr>
        <xdr:cNvPr id="1298620" name="Freeform 8">
          <a:extLst>
            <a:ext uri="{FF2B5EF4-FFF2-40B4-BE49-F238E27FC236}">
              <a16:creationId xmlns:a16="http://schemas.microsoft.com/office/drawing/2014/main" id="{AEF76C35-CCB1-4AD5-9182-71CD3A713CB1}"/>
            </a:ext>
          </a:extLst>
        </xdr:cNvPr>
        <xdr:cNvSpPr>
          <a:spLocks/>
        </xdr:cNvSpPr>
      </xdr:nvSpPr>
      <xdr:spPr bwMode="auto">
        <a:xfrm rot="-549045">
          <a:off x="4356100" y="2921000"/>
          <a:ext cx="1536700" cy="6286500"/>
        </a:xfrm>
        <a:custGeom>
          <a:avLst/>
          <a:gdLst>
            <a:gd name="T0" fmla="*/ 2147483646 w 10613"/>
            <a:gd name="T1" fmla="*/ 2147483646 h 10056"/>
            <a:gd name="T2" fmla="*/ 2147483646 w 10613"/>
            <a:gd name="T3" fmla="*/ 2147483646 h 10056"/>
            <a:gd name="T4" fmla="*/ 2147483646 w 10613"/>
            <a:gd name="T5" fmla="*/ 2147483646 h 10056"/>
            <a:gd name="T6" fmla="*/ 2147483646 w 10613"/>
            <a:gd name="T7" fmla="*/ 2147483646 h 10056"/>
            <a:gd name="T8" fmla="*/ 2147483646 w 10613"/>
            <a:gd name="T9" fmla="*/ 2147483646 h 10056"/>
            <a:gd name="T10" fmla="*/ 0 w 10613"/>
            <a:gd name="T11" fmla="*/ 2147483646 h 10056"/>
            <a:gd name="T12" fmla="*/ 2147483646 w 10613"/>
            <a:gd name="T13" fmla="*/ 2147483646 h 10056"/>
            <a:gd name="T14" fmla="*/ 2147483646 w 10613"/>
            <a:gd name="T15" fmla="*/ 2147483646 h 10056"/>
            <a:gd name="T16" fmla="*/ 2147483646 w 10613"/>
            <a:gd name="T17" fmla="*/ 2147483646 h 10056"/>
            <a:gd name="T18" fmla="*/ 2147483646 w 10613"/>
            <a:gd name="T19" fmla="*/ 2147483646 h 10056"/>
            <a:gd name="T20" fmla="*/ 2147483646 w 10613"/>
            <a:gd name="T21" fmla="*/ 2147483646 h 10056"/>
            <a:gd name="T22" fmla="*/ 2147483646 w 10613"/>
            <a:gd name="T23" fmla="*/ 2147483646 h 10056"/>
            <a:gd name="T24" fmla="*/ 2147483646 w 10613"/>
            <a:gd name="T25" fmla="*/ 2147483646 h 10056"/>
            <a:gd name="T26" fmla="*/ 2147483646 w 10613"/>
            <a:gd name="T27" fmla="*/ 2147483646 h 10056"/>
            <a:gd name="T28" fmla="*/ 2147483646 w 10613"/>
            <a:gd name="T29" fmla="*/ 2147483646 h 10056"/>
            <a:gd name="T30" fmla="*/ 2147483646 w 10613"/>
            <a:gd name="T31" fmla="*/ 2147483646 h 10056"/>
            <a:gd name="T32" fmla="*/ 2147483646 w 10613"/>
            <a:gd name="T33" fmla="*/ 2147483646 h 10056"/>
            <a:gd name="T34" fmla="*/ 2147483646 w 10613"/>
            <a:gd name="T35" fmla="*/ 0 h 10056"/>
            <a:gd name="T36" fmla="*/ 2147483646 w 10613"/>
            <a:gd name="T37" fmla="*/ 2147483646 h 10056"/>
            <a:gd name="T38" fmla="*/ 0 60000 65536"/>
            <a:gd name="T39" fmla="*/ 0 60000 65536"/>
            <a:gd name="T40" fmla="*/ 0 60000 65536"/>
            <a:gd name="T41" fmla="*/ 0 60000 65536"/>
            <a:gd name="T42" fmla="*/ 0 60000 65536"/>
            <a:gd name="T43" fmla="*/ 0 60000 65536"/>
            <a:gd name="T44" fmla="*/ 0 60000 65536"/>
            <a:gd name="T45" fmla="*/ 0 60000 65536"/>
            <a:gd name="T46" fmla="*/ 0 60000 65536"/>
            <a:gd name="T47" fmla="*/ 0 60000 65536"/>
            <a:gd name="T48" fmla="*/ 0 60000 65536"/>
            <a:gd name="T49" fmla="*/ 0 60000 65536"/>
            <a:gd name="T50" fmla="*/ 0 60000 65536"/>
            <a:gd name="T51" fmla="*/ 0 60000 65536"/>
            <a:gd name="T52" fmla="*/ 0 60000 65536"/>
            <a:gd name="T53" fmla="*/ 0 60000 65536"/>
            <a:gd name="T54" fmla="*/ 0 60000 65536"/>
            <a:gd name="T55" fmla="*/ 0 60000 65536"/>
            <a:gd name="T56" fmla="*/ 0 60000 65536"/>
          </a:gdLst>
          <a:ahLst/>
          <a:cxnLst>
            <a:cxn ang="T38">
              <a:pos x="T0" y="T1"/>
            </a:cxn>
            <a:cxn ang="T39">
              <a:pos x="T2" y="T3"/>
            </a:cxn>
            <a:cxn ang="T40">
              <a:pos x="T4" y="T5"/>
            </a:cxn>
            <a:cxn ang="T41">
              <a:pos x="T6" y="T7"/>
            </a:cxn>
            <a:cxn ang="T42">
              <a:pos x="T8" y="T9"/>
            </a:cxn>
            <a:cxn ang="T43">
              <a:pos x="T10" y="T11"/>
            </a:cxn>
            <a:cxn ang="T44">
              <a:pos x="T12" y="T13"/>
            </a:cxn>
            <a:cxn ang="T45">
              <a:pos x="T14" y="T15"/>
            </a:cxn>
            <a:cxn ang="T46">
              <a:pos x="T16" y="T17"/>
            </a:cxn>
            <a:cxn ang="T47">
              <a:pos x="T18" y="T19"/>
            </a:cxn>
            <a:cxn ang="T48">
              <a:pos x="T20" y="T21"/>
            </a:cxn>
            <a:cxn ang="T49">
              <a:pos x="T22" y="T23"/>
            </a:cxn>
            <a:cxn ang="T50">
              <a:pos x="T24" y="T25"/>
            </a:cxn>
            <a:cxn ang="T51">
              <a:pos x="T26" y="T27"/>
            </a:cxn>
            <a:cxn ang="T52">
              <a:pos x="T28" y="T29"/>
            </a:cxn>
            <a:cxn ang="T53">
              <a:pos x="T30" y="T31"/>
            </a:cxn>
            <a:cxn ang="T54">
              <a:pos x="T32" y="T33"/>
            </a:cxn>
            <a:cxn ang="T55">
              <a:pos x="T34" y="T35"/>
            </a:cxn>
            <a:cxn ang="T56">
              <a:pos x="T36" y="T37"/>
            </a:cxn>
          </a:cxnLst>
          <a:rect l="0" t="0" r="r" b="b"/>
          <a:pathLst>
            <a:path w="10613" h="10056">
              <a:moveTo>
                <a:pt x="4130" y="88"/>
              </a:moveTo>
              <a:lnTo>
                <a:pt x="3114" y="1894"/>
              </a:lnTo>
              <a:lnTo>
                <a:pt x="1783" y="4001"/>
              </a:lnTo>
              <a:cubicBezTo>
                <a:pt x="1438" y="4589"/>
                <a:pt x="1235" y="5068"/>
                <a:pt x="1045" y="5423"/>
              </a:cubicBezTo>
              <a:cubicBezTo>
                <a:pt x="855" y="5778"/>
                <a:pt x="460" y="6688"/>
                <a:pt x="294" y="7157"/>
              </a:cubicBezTo>
              <a:cubicBezTo>
                <a:pt x="57" y="7862"/>
                <a:pt x="167" y="7534"/>
                <a:pt x="0" y="8337"/>
              </a:cubicBezTo>
              <a:cubicBezTo>
                <a:pt x="97" y="9133"/>
                <a:pt x="35" y="8856"/>
                <a:pt x="257" y="9485"/>
              </a:cubicBezTo>
              <a:cubicBezTo>
                <a:pt x="1190" y="9649"/>
                <a:pt x="2229" y="9751"/>
                <a:pt x="3347" y="9827"/>
              </a:cubicBezTo>
              <a:cubicBezTo>
                <a:pt x="4479" y="9922"/>
                <a:pt x="4489" y="9906"/>
                <a:pt x="6312" y="10008"/>
              </a:cubicBezTo>
              <a:cubicBezTo>
                <a:pt x="7381" y="10047"/>
                <a:pt x="7569" y="10044"/>
                <a:pt x="8827" y="10056"/>
              </a:cubicBezTo>
              <a:cubicBezTo>
                <a:pt x="9870" y="10055"/>
                <a:pt x="9823" y="10061"/>
                <a:pt x="10613" y="10028"/>
              </a:cubicBezTo>
              <a:lnTo>
                <a:pt x="9858" y="8654"/>
              </a:lnTo>
              <a:lnTo>
                <a:pt x="9181" y="7353"/>
              </a:lnTo>
              <a:cubicBezTo>
                <a:pt x="9033" y="6891"/>
                <a:pt x="8679" y="6439"/>
                <a:pt x="8423" y="5990"/>
              </a:cubicBezTo>
              <a:cubicBezTo>
                <a:pt x="8100" y="5304"/>
                <a:pt x="7978" y="5162"/>
                <a:pt x="7735" y="4652"/>
              </a:cubicBezTo>
              <a:cubicBezTo>
                <a:pt x="7566" y="4199"/>
                <a:pt x="7254" y="3743"/>
                <a:pt x="6996" y="3218"/>
              </a:cubicBezTo>
              <a:cubicBezTo>
                <a:pt x="6745" y="2731"/>
                <a:pt x="6554" y="2302"/>
                <a:pt x="6244" y="1756"/>
              </a:cubicBezTo>
              <a:lnTo>
                <a:pt x="5310" y="0"/>
              </a:lnTo>
              <a:lnTo>
                <a:pt x="4130" y="88"/>
              </a:lnTo>
              <a:close/>
            </a:path>
          </a:pathLst>
        </a:custGeom>
        <a:solidFill>
          <a:srgbClr xmlns:mc="http://schemas.openxmlformats.org/markup-compatibility/2006" xmlns:a14="http://schemas.microsoft.com/office/drawing/2010/main" val="FFFFFF" mc:Ignorable="a14" a14:legacySpreadsheetColorIndex="9"/>
        </a:solidFill>
        <a:ln w="222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3</xdr:col>
      <xdr:colOff>97790</xdr:colOff>
      <xdr:row>29</xdr:row>
      <xdr:rowOff>151223</xdr:rowOff>
    </xdr:from>
    <xdr:ext cx="840358" cy="468013"/>
    <xdr:sp macro="" textlink="">
      <xdr:nvSpPr>
        <xdr:cNvPr id="2" name="Textfeld 4">
          <a:extLst>
            <a:ext uri="{FF2B5EF4-FFF2-40B4-BE49-F238E27FC236}">
              <a16:creationId xmlns:a16="http://schemas.microsoft.com/office/drawing/2014/main" id="{C29FDA0A-E073-451B-BADC-D0C661769751}"/>
            </a:ext>
          </a:extLst>
        </xdr:cNvPr>
        <xdr:cNvSpPr txBox="1"/>
      </xdr:nvSpPr>
      <xdr:spPr>
        <a:xfrm>
          <a:off x="2908723" y="5908556"/>
          <a:ext cx="840358" cy="468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DE" sz="2400"/>
            <a:t>Sail 1</a:t>
          </a:r>
        </a:p>
      </xdr:txBody>
    </xdr:sp>
    <xdr:clientData/>
  </xdr:oneCellAnchor>
  <xdr:oneCellAnchor>
    <xdr:from>
      <xdr:col>5</xdr:col>
      <xdr:colOff>754380</xdr:colOff>
      <xdr:row>37</xdr:row>
      <xdr:rowOff>133127</xdr:rowOff>
    </xdr:from>
    <xdr:ext cx="840358" cy="468013"/>
    <xdr:sp macro="" textlink="">
      <xdr:nvSpPr>
        <xdr:cNvPr id="3" name="Textfeld 5">
          <a:extLst>
            <a:ext uri="{FF2B5EF4-FFF2-40B4-BE49-F238E27FC236}">
              <a16:creationId xmlns:a16="http://schemas.microsoft.com/office/drawing/2014/main" id="{5D6B93F7-1B57-43FC-A7BF-6AADDD10D6B5}"/>
            </a:ext>
          </a:extLst>
        </xdr:cNvPr>
        <xdr:cNvSpPr txBox="1"/>
      </xdr:nvSpPr>
      <xdr:spPr>
        <a:xfrm>
          <a:off x="4936913" y="7448327"/>
          <a:ext cx="840358" cy="468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DE" sz="2400"/>
            <a:t>Sail 2</a:t>
          </a:r>
        </a:p>
      </xdr:txBody>
    </xdr:sp>
    <xdr:clientData/>
  </xdr:oneCellAnchor>
  <xdr:twoCellAnchor>
    <xdr:from>
      <xdr:col>4</xdr:col>
      <xdr:colOff>406400</xdr:colOff>
      <xdr:row>8</xdr:row>
      <xdr:rowOff>203200</xdr:rowOff>
    </xdr:from>
    <xdr:to>
      <xdr:col>5</xdr:col>
      <xdr:colOff>158750</xdr:colOff>
      <xdr:row>8</xdr:row>
      <xdr:rowOff>203200</xdr:rowOff>
    </xdr:to>
    <xdr:cxnSp macro="">
      <xdr:nvCxnSpPr>
        <xdr:cNvPr id="1298623" name="Gerader Verbinder 2">
          <a:extLst>
            <a:ext uri="{FF2B5EF4-FFF2-40B4-BE49-F238E27FC236}">
              <a16:creationId xmlns:a16="http://schemas.microsoft.com/office/drawing/2014/main" id="{0737F619-11EC-41C8-90B3-2FA0EF64BE3B}"/>
            </a:ext>
          </a:extLst>
        </xdr:cNvPr>
        <xdr:cNvCxnSpPr>
          <a:cxnSpLocks noChangeShapeType="1"/>
        </xdr:cNvCxnSpPr>
      </xdr:nvCxnSpPr>
      <xdr:spPr bwMode="auto">
        <a:xfrm>
          <a:off x="3892550" y="1873250"/>
          <a:ext cx="4445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285750</xdr:colOff>
      <xdr:row>45</xdr:row>
      <xdr:rowOff>6350</xdr:rowOff>
    </xdr:from>
    <xdr:to>
      <xdr:col>5</xdr:col>
      <xdr:colOff>234950</xdr:colOff>
      <xdr:row>45</xdr:row>
      <xdr:rowOff>6350</xdr:rowOff>
    </xdr:to>
    <xdr:cxnSp macro="">
      <xdr:nvCxnSpPr>
        <xdr:cNvPr id="1298624" name="Gerader Verbinder 9">
          <a:extLst>
            <a:ext uri="{FF2B5EF4-FFF2-40B4-BE49-F238E27FC236}">
              <a16:creationId xmlns:a16="http://schemas.microsoft.com/office/drawing/2014/main" id="{4649FC52-BBFA-4B87-8798-5F3C08EF7FAF}"/>
            </a:ext>
          </a:extLst>
        </xdr:cNvPr>
        <xdr:cNvCxnSpPr>
          <a:cxnSpLocks noChangeShapeType="1"/>
        </xdr:cNvCxnSpPr>
      </xdr:nvCxnSpPr>
      <xdr:spPr bwMode="auto">
        <a:xfrm flipV="1">
          <a:off x="3771900" y="8966200"/>
          <a:ext cx="6413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628650</xdr:colOff>
      <xdr:row>8</xdr:row>
      <xdr:rowOff>203200</xdr:rowOff>
    </xdr:from>
    <xdr:to>
      <xdr:col>4</xdr:col>
      <xdr:colOff>628650</xdr:colOff>
      <xdr:row>23</xdr:row>
      <xdr:rowOff>158750</xdr:rowOff>
    </xdr:to>
    <xdr:cxnSp macro="">
      <xdr:nvCxnSpPr>
        <xdr:cNvPr id="1298625" name="Gerader Verbinder 11">
          <a:extLst>
            <a:ext uri="{FF2B5EF4-FFF2-40B4-BE49-F238E27FC236}">
              <a16:creationId xmlns:a16="http://schemas.microsoft.com/office/drawing/2014/main" id="{80A7A4DE-097C-4AA4-B5B7-D5158F3E75F4}"/>
            </a:ext>
          </a:extLst>
        </xdr:cNvPr>
        <xdr:cNvCxnSpPr>
          <a:cxnSpLocks noChangeShapeType="1"/>
        </xdr:cNvCxnSpPr>
      </xdr:nvCxnSpPr>
      <xdr:spPr bwMode="auto">
        <a:xfrm>
          <a:off x="4114800" y="1873250"/>
          <a:ext cx="0" cy="29146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sm"/>
          <a:tailEnd type="none" w="sm" len="sm"/>
        </a:ln>
        <a:extLst>
          <a:ext uri="{909E8E84-426E-40DD-AFC4-6F175D3DCCD1}">
            <a14:hiddenFill xmlns:a14="http://schemas.microsoft.com/office/drawing/2010/main">
              <a:noFill/>
            </a14:hiddenFill>
          </a:ext>
        </a:extLst>
      </xdr:spPr>
    </xdr:cxnSp>
    <xdr:clientData/>
  </xdr:twoCellAnchor>
  <xdr:twoCellAnchor>
    <xdr:from>
      <xdr:col>4</xdr:col>
      <xdr:colOff>628650</xdr:colOff>
      <xdr:row>25</xdr:row>
      <xdr:rowOff>50800</xdr:rowOff>
    </xdr:from>
    <xdr:to>
      <xdr:col>4</xdr:col>
      <xdr:colOff>628650</xdr:colOff>
      <xdr:row>45</xdr:row>
      <xdr:rowOff>6350</xdr:rowOff>
    </xdr:to>
    <xdr:cxnSp macro="">
      <xdr:nvCxnSpPr>
        <xdr:cNvPr id="1298626" name="Gerader Verbinder 14">
          <a:extLst>
            <a:ext uri="{FF2B5EF4-FFF2-40B4-BE49-F238E27FC236}">
              <a16:creationId xmlns:a16="http://schemas.microsoft.com/office/drawing/2014/main" id="{1E506904-8786-4751-B691-DDB33314D16C}"/>
            </a:ext>
          </a:extLst>
        </xdr:cNvPr>
        <xdr:cNvCxnSpPr>
          <a:cxnSpLocks noChangeShapeType="1"/>
        </xdr:cNvCxnSpPr>
      </xdr:nvCxnSpPr>
      <xdr:spPr bwMode="auto">
        <a:xfrm flipH="1">
          <a:off x="4114800" y="5073650"/>
          <a:ext cx="0" cy="38925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cxnSp>
    <xdr:clientData/>
  </xdr:twoCellAnchor>
  <xdr:twoCellAnchor>
    <xdr:from>
      <xdr:col>5</xdr:col>
      <xdr:colOff>177800</xdr:colOff>
      <xdr:row>13</xdr:row>
      <xdr:rowOff>152400</xdr:rowOff>
    </xdr:from>
    <xdr:to>
      <xdr:col>6</xdr:col>
      <xdr:colOff>25400</xdr:colOff>
      <xdr:row>14</xdr:row>
      <xdr:rowOff>184150</xdr:rowOff>
    </xdr:to>
    <xdr:cxnSp macro="">
      <xdr:nvCxnSpPr>
        <xdr:cNvPr id="1298627" name="Gerader Verbinder 21">
          <a:extLst>
            <a:ext uri="{FF2B5EF4-FFF2-40B4-BE49-F238E27FC236}">
              <a16:creationId xmlns:a16="http://schemas.microsoft.com/office/drawing/2014/main" id="{8B590D4D-8EF5-4957-BCA8-4134530F71A6}"/>
            </a:ext>
          </a:extLst>
        </xdr:cNvPr>
        <xdr:cNvCxnSpPr>
          <a:cxnSpLocks noChangeShapeType="1"/>
        </xdr:cNvCxnSpPr>
      </xdr:nvCxnSpPr>
      <xdr:spPr bwMode="auto">
        <a:xfrm flipV="1">
          <a:off x="4356100" y="2813050"/>
          <a:ext cx="692150" cy="228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5</xdr:col>
      <xdr:colOff>628650</xdr:colOff>
      <xdr:row>43</xdr:row>
      <xdr:rowOff>114300</xdr:rowOff>
    </xdr:from>
    <xdr:to>
      <xdr:col>5</xdr:col>
      <xdr:colOff>704850</xdr:colOff>
      <xdr:row>47</xdr:row>
      <xdr:rowOff>6350</xdr:rowOff>
    </xdr:to>
    <xdr:cxnSp macro="">
      <xdr:nvCxnSpPr>
        <xdr:cNvPr id="1298628" name="Gerader Verbinder 26">
          <a:extLst>
            <a:ext uri="{FF2B5EF4-FFF2-40B4-BE49-F238E27FC236}">
              <a16:creationId xmlns:a16="http://schemas.microsoft.com/office/drawing/2014/main" id="{A31B0DFC-7966-45A7-ACA0-FCFAED12495E}"/>
            </a:ext>
          </a:extLst>
        </xdr:cNvPr>
        <xdr:cNvCxnSpPr>
          <a:cxnSpLocks noChangeShapeType="1"/>
        </xdr:cNvCxnSpPr>
      </xdr:nvCxnSpPr>
      <xdr:spPr bwMode="auto">
        <a:xfrm flipV="1">
          <a:off x="4806950" y="8680450"/>
          <a:ext cx="76200" cy="6794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oneCellAnchor>
    <xdr:from>
      <xdr:col>6</xdr:col>
      <xdr:colOff>212026</xdr:colOff>
      <xdr:row>21</xdr:row>
      <xdr:rowOff>2016</xdr:rowOff>
    </xdr:from>
    <xdr:ext cx="436017" cy="264560"/>
    <xdr:sp macro="" textlink="">
      <xdr:nvSpPr>
        <xdr:cNvPr id="7" name="Textfeld 28">
          <a:extLst>
            <a:ext uri="{FF2B5EF4-FFF2-40B4-BE49-F238E27FC236}">
              <a16:creationId xmlns:a16="http://schemas.microsoft.com/office/drawing/2014/main" id="{AF024E8D-2998-421D-A996-1110D2D2CF29}"/>
            </a:ext>
          </a:extLst>
        </xdr:cNvPr>
        <xdr:cNvSpPr txBox="1"/>
      </xdr:nvSpPr>
      <xdr:spPr>
        <a:xfrm rot="20607479">
          <a:off x="5241226" y="4201483"/>
          <a:ext cx="43601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rtl="0">
            <a:defRPr sz="1000"/>
          </a:pPr>
          <a:r>
            <a:rPr lang="en-GB" sz="1100" b="0" i="0" u="none" strike="noStrike" baseline="0">
              <a:solidFill>
                <a:srgbClr val="000000"/>
              </a:solidFill>
              <a:latin typeface="Calibri"/>
            </a:rPr>
            <a:t>Luff </a:t>
          </a:r>
        </a:p>
      </xdr:txBody>
    </xdr:sp>
    <xdr:clientData/>
  </xdr:oneCellAnchor>
  <xdr:twoCellAnchor>
    <xdr:from>
      <xdr:col>5</xdr:col>
      <xdr:colOff>685800</xdr:colOff>
      <xdr:row>14</xdr:row>
      <xdr:rowOff>6350</xdr:rowOff>
    </xdr:from>
    <xdr:to>
      <xdr:col>6</xdr:col>
      <xdr:colOff>292100</xdr:colOff>
      <xdr:row>21</xdr:row>
      <xdr:rowOff>50800</xdr:rowOff>
    </xdr:to>
    <xdr:cxnSp macro="">
      <xdr:nvCxnSpPr>
        <xdr:cNvPr id="1298630" name="Gerader Verbinder 29">
          <a:extLst>
            <a:ext uri="{FF2B5EF4-FFF2-40B4-BE49-F238E27FC236}">
              <a16:creationId xmlns:a16="http://schemas.microsoft.com/office/drawing/2014/main" id="{D75CB5AF-32E6-45EF-828D-E5215A42D13D}"/>
            </a:ext>
          </a:extLst>
        </xdr:cNvPr>
        <xdr:cNvCxnSpPr>
          <a:cxnSpLocks noChangeShapeType="1"/>
        </xdr:cNvCxnSpPr>
      </xdr:nvCxnSpPr>
      <xdr:spPr bwMode="auto">
        <a:xfrm>
          <a:off x="4864100" y="2863850"/>
          <a:ext cx="450850" cy="142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sm"/>
          <a:tailEnd type="none" w="sm" len="sm"/>
        </a:ln>
        <a:extLst>
          <a:ext uri="{909E8E84-426E-40DD-AFC4-6F175D3DCCD1}">
            <a14:hiddenFill xmlns:a14="http://schemas.microsoft.com/office/drawing/2010/main">
              <a:noFill/>
            </a14:hiddenFill>
          </a:ext>
        </a:extLst>
      </xdr:spPr>
    </xdr:cxnSp>
    <xdr:clientData/>
  </xdr:twoCellAnchor>
  <xdr:twoCellAnchor>
    <xdr:from>
      <xdr:col>6</xdr:col>
      <xdr:colOff>368300</xdr:colOff>
      <xdr:row>22</xdr:row>
      <xdr:rowOff>31750</xdr:rowOff>
    </xdr:from>
    <xdr:to>
      <xdr:col>8</xdr:col>
      <xdr:colOff>101600</xdr:colOff>
      <xdr:row>44</xdr:row>
      <xdr:rowOff>152400</xdr:rowOff>
    </xdr:to>
    <xdr:cxnSp macro="">
      <xdr:nvCxnSpPr>
        <xdr:cNvPr id="1298631" name="Gerader Verbinder 32">
          <a:extLst>
            <a:ext uri="{FF2B5EF4-FFF2-40B4-BE49-F238E27FC236}">
              <a16:creationId xmlns:a16="http://schemas.microsoft.com/office/drawing/2014/main" id="{41037DD9-2201-45EE-A4F5-F61F8E5EA542}"/>
            </a:ext>
          </a:extLst>
        </xdr:cNvPr>
        <xdr:cNvCxnSpPr>
          <a:cxnSpLocks noChangeShapeType="1"/>
          <a:endCxn id="1298602" idx="1"/>
        </xdr:cNvCxnSpPr>
      </xdr:nvCxnSpPr>
      <xdr:spPr bwMode="auto">
        <a:xfrm>
          <a:off x="5391150" y="4464050"/>
          <a:ext cx="1289050" cy="44513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cxnSp>
    <xdr:clientData/>
  </xdr:twoCellAnchor>
  <xdr:twoCellAnchor>
    <xdr:from>
      <xdr:col>7</xdr:col>
      <xdr:colOff>533400</xdr:colOff>
      <xdr:row>44</xdr:row>
      <xdr:rowOff>88900</xdr:rowOff>
    </xdr:from>
    <xdr:to>
      <xdr:col>7</xdr:col>
      <xdr:colOff>609600</xdr:colOff>
      <xdr:row>48</xdr:row>
      <xdr:rowOff>25400</xdr:rowOff>
    </xdr:to>
    <xdr:cxnSp macro="">
      <xdr:nvCxnSpPr>
        <xdr:cNvPr id="1298632" name="Gerader Verbinder 39">
          <a:extLst>
            <a:ext uri="{FF2B5EF4-FFF2-40B4-BE49-F238E27FC236}">
              <a16:creationId xmlns:a16="http://schemas.microsoft.com/office/drawing/2014/main" id="{C666AF3D-41D7-4F0A-B7D0-D5D2C369850E}"/>
            </a:ext>
          </a:extLst>
        </xdr:cNvPr>
        <xdr:cNvCxnSpPr>
          <a:cxnSpLocks noChangeShapeType="1"/>
        </xdr:cNvCxnSpPr>
      </xdr:nvCxnSpPr>
      <xdr:spPr bwMode="auto">
        <a:xfrm flipV="1">
          <a:off x="6343650" y="8851900"/>
          <a:ext cx="76200" cy="609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7</xdr:col>
      <xdr:colOff>76200</xdr:colOff>
      <xdr:row>47</xdr:row>
      <xdr:rowOff>0</xdr:rowOff>
    </xdr:from>
    <xdr:to>
      <xdr:col>7</xdr:col>
      <xdr:colOff>552450</xdr:colOff>
      <xdr:row>47</xdr:row>
      <xdr:rowOff>44450</xdr:rowOff>
    </xdr:to>
    <xdr:cxnSp macro="">
      <xdr:nvCxnSpPr>
        <xdr:cNvPr id="1298633" name="Gerader Verbinder 47">
          <a:extLst>
            <a:ext uri="{FF2B5EF4-FFF2-40B4-BE49-F238E27FC236}">
              <a16:creationId xmlns:a16="http://schemas.microsoft.com/office/drawing/2014/main" id="{A5322AF5-4D36-4022-BAF5-2E6D70C179F2}"/>
            </a:ext>
          </a:extLst>
        </xdr:cNvPr>
        <xdr:cNvCxnSpPr>
          <a:cxnSpLocks noChangeShapeType="1"/>
        </xdr:cNvCxnSpPr>
      </xdr:nvCxnSpPr>
      <xdr:spPr bwMode="auto">
        <a:xfrm flipH="1" flipV="1">
          <a:off x="5886450" y="9353550"/>
          <a:ext cx="476250" cy="444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sm"/>
          <a:tailEnd type="none" w="sm" len="sm"/>
        </a:ln>
        <a:extLst>
          <a:ext uri="{909E8E84-426E-40DD-AFC4-6F175D3DCCD1}">
            <a14:hiddenFill xmlns:a14="http://schemas.microsoft.com/office/drawing/2010/main">
              <a:noFill/>
            </a14:hiddenFill>
          </a:ext>
        </a:extLst>
      </xdr:spPr>
    </xdr:cxnSp>
    <xdr:clientData/>
  </xdr:twoCellAnchor>
  <xdr:twoCellAnchor>
    <xdr:from>
      <xdr:col>1</xdr:col>
      <xdr:colOff>1035050</xdr:colOff>
      <xdr:row>40</xdr:row>
      <xdr:rowOff>190500</xdr:rowOff>
    </xdr:from>
    <xdr:to>
      <xdr:col>2</xdr:col>
      <xdr:colOff>120650</xdr:colOff>
      <xdr:row>45</xdr:row>
      <xdr:rowOff>6350</xdr:rowOff>
    </xdr:to>
    <xdr:cxnSp macro="">
      <xdr:nvCxnSpPr>
        <xdr:cNvPr id="1298634" name="Gerader Verbinder 53">
          <a:extLst>
            <a:ext uri="{FF2B5EF4-FFF2-40B4-BE49-F238E27FC236}">
              <a16:creationId xmlns:a16="http://schemas.microsoft.com/office/drawing/2014/main" id="{697C6D22-D250-4179-9234-3859806A21D8}"/>
            </a:ext>
          </a:extLst>
        </xdr:cNvPr>
        <xdr:cNvCxnSpPr>
          <a:cxnSpLocks noChangeShapeType="1"/>
        </xdr:cNvCxnSpPr>
      </xdr:nvCxnSpPr>
      <xdr:spPr bwMode="auto">
        <a:xfrm flipV="1">
          <a:off x="1720850" y="8166100"/>
          <a:ext cx="177800" cy="8001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361950</xdr:colOff>
      <xdr:row>43</xdr:row>
      <xdr:rowOff>63500</xdr:rowOff>
    </xdr:from>
    <xdr:to>
      <xdr:col>4</xdr:col>
      <xdr:colOff>552450</xdr:colOff>
      <xdr:row>47</xdr:row>
      <xdr:rowOff>88900</xdr:rowOff>
    </xdr:to>
    <xdr:cxnSp macro="">
      <xdr:nvCxnSpPr>
        <xdr:cNvPr id="1298635" name="Gerader Verbinder 56">
          <a:extLst>
            <a:ext uri="{FF2B5EF4-FFF2-40B4-BE49-F238E27FC236}">
              <a16:creationId xmlns:a16="http://schemas.microsoft.com/office/drawing/2014/main" id="{57DD462E-DF33-41FE-9634-2EBA448080A4}"/>
            </a:ext>
          </a:extLst>
        </xdr:cNvPr>
        <xdr:cNvCxnSpPr>
          <a:cxnSpLocks noChangeShapeType="1"/>
        </xdr:cNvCxnSpPr>
      </xdr:nvCxnSpPr>
      <xdr:spPr bwMode="auto">
        <a:xfrm flipV="1">
          <a:off x="3848100" y="8629650"/>
          <a:ext cx="190500" cy="8064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xdr:col>
      <xdr:colOff>1041400</xdr:colOff>
      <xdr:row>44</xdr:row>
      <xdr:rowOff>101600</xdr:rowOff>
    </xdr:from>
    <xdr:to>
      <xdr:col>2</xdr:col>
      <xdr:colOff>692150</xdr:colOff>
      <xdr:row>45</xdr:row>
      <xdr:rowOff>88900</xdr:rowOff>
    </xdr:to>
    <xdr:cxnSp macro="">
      <xdr:nvCxnSpPr>
        <xdr:cNvPr id="1298636" name="Gerader Verbinder 59">
          <a:extLst>
            <a:ext uri="{FF2B5EF4-FFF2-40B4-BE49-F238E27FC236}">
              <a16:creationId xmlns:a16="http://schemas.microsoft.com/office/drawing/2014/main" id="{B41C432C-8EFA-4F6F-B006-06B4C56FD33E}"/>
            </a:ext>
          </a:extLst>
        </xdr:cNvPr>
        <xdr:cNvCxnSpPr>
          <a:cxnSpLocks noChangeShapeType="1"/>
        </xdr:cNvCxnSpPr>
      </xdr:nvCxnSpPr>
      <xdr:spPr bwMode="auto">
        <a:xfrm>
          <a:off x="1727200" y="8864600"/>
          <a:ext cx="742950" cy="1841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sm"/>
          <a:tailEnd type="none" w="sm" len="sm"/>
        </a:ln>
        <a:extLst>
          <a:ext uri="{909E8E84-426E-40DD-AFC4-6F175D3DCCD1}">
            <a14:hiddenFill xmlns:a14="http://schemas.microsoft.com/office/drawing/2010/main">
              <a:noFill/>
            </a14:hiddenFill>
          </a:ext>
        </a:extLst>
      </xdr:spPr>
    </xdr:cxnSp>
    <xdr:clientData/>
  </xdr:twoCellAnchor>
  <xdr:twoCellAnchor>
    <xdr:from>
      <xdr:col>3</xdr:col>
      <xdr:colOff>254000</xdr:colOff>
      <xdr:row>46</xdr:row>
      <xdr:rowOff>50800</xdr:rowOff>
    </xdr:from>
    <xdr:to>
      <xdr:col>4</xdr:col>
      <xdr:colOff>387350</xdr:colOff>
      <xdr:row>47</xdr:row>
      <xdr:rowOff>6350</xdr:rowOff>
    </xdr:to>
    <xdr:cxnSp macro="">
      <xdr:nvCxnSpPr>
        <xdr:cNvPr id="1298637" name="Gerader Verbinder 62">
          <a:extLst>
            <a:ext uri="{FF2B5EF4-FFF2-40B4-BE49-F238E27FC236}">
              <a16:creationId xmlns:a16="http://schemas.microsoft.com/office/drawing/2014/main" id="{ED8DFB76-0D94-4A5F-8355-FCD67AA72CA6}"/>
            </a:ext>
          </a:extLst>
        </xdr:cNvPr>
        <xdr:cNvCxnSpPr>
          <a:cxnSpLocks noChangeShapeType="1"/>
        </xdr:cNvCxnSpPr>
      </xdr:nvCxnSpPr>
      <xdr:spPr bwMode="auto">
        <a:xfrm flipH="1" flipV="1">
          <a:off x="3067050" y="9207500"/>
          <a:ext cx="806450" cy="15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sm"/>
          <a:tailEnd type="none" w="sm" len="sm"/>
        </a:ln>
        <a:extLst>
          <a:ext uri="{909E8E84-426E-40DD-AFC4-6F175D3DCCD1}">
            <a14:hiddenFill xmlns:a14="http://schemas.microsoft.com/office/drawing/2010/main">
              <a:noFill/>
            </a14:hiddenFill>
          </a:ext>
        </a:extLst>
      </xdr:spPr>
    </xdr:cxnSp>
    <xdr:clientData/>
  </xdr:twoCellAnchor>
  <xdr:twoCellAnchor>
    <xdr:from>
      <xdr:col>1</xdr:col>
      <xdr:colOff>577850</xdr:colOff>
      <xdr:row>41</xdr:row>
      <xdr:rowOff>203200</xdr:rowOff>
    </xdr:from>
    <xdr:to>
      <xdr:col>2</xdr:col>
      <xdr:colOff>381000</xdr:colOff>
      <xdr:row>43</xdr:row>
      <xdr:rowOff>38100</xdr:rowOff>
    </xdr:to>
    <xdr:cxnSp macro="">
      <xdr:nvCxnSpPr>
        <xdr:cNvPr id="1298638" name="Gerader Verbinder 64">
          <a:extLst>
            <a:ext uri="{FF2B5EF4-FFF2-40B4-BE49-F238E27FC236}">
              <a16:creationId xmlns:a16="http://schemas.microsoft.com/office/drawing/2014/main" id="{22232A18-6290-4C5D-8ECD-F97F16BE0CF0}"/>
            </a:ext>
          </a:extLst>
        </xdr:cNvPr>
        <xdr:cNvCxnSpPr>
          <a:cxnSpLocks noChangeShapeType="1"/>
        </xdr:cNvCxnSpPr>
      </xdr:nvCxnSpPr>
      <xdr:spPr bwMode="auto">
        <a:xfrm>
          <a:off x="1263650" y="8369300"/>
          <a:ext cx="895350" cy="2349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120650</xdr:colOff>
      <xdr:row>8</xdr:row>
      <xdr:rowOff>146050</xdr:rowOff>
    </xdr:from>
    <xdr:to>
      <xdr:col>4</xdr:col>
      <xdr:colOff>520700</xdr:colOff>
      <xdr:row>9</xdr:row>
      <xdr:rowOff>31750</xdr:rowOff>
    </xdr:to>
    <xdr:cxnSp macro="">
      <xdr:nvCxnSpPr>
        <xdr:cNvPr id="1298639" name="Gerader Verbinder 69">
          <a:extLst>
            <a:ext uri="{FF2B5EF4-FFF2-40B4-BE49-F238E27FC236}">
              <a16:creationId xmlns:a16="http://schemas.microsoft.com/office/drawing/2014/main" id="{182FA76B-1530-4CB2-8EF5-27327D97C92C}"/>
            </a:ext>
          </a:extLst>
        </xdr:cNvPr>
        <xdr:cNvCxnSpPr>
          <a:cxnSpLocks noChangeShapeType="1"/>
        </xdr:cNvCxnSpPr>
      </xdr:nvCxnSpPr>
      <xdr:spPr bwMode="auto">
        <a:xfrm>
          <a:off x="3606800" y="1822450"/>
          <a:ext cx="400050" cy="825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xdr:col>
      <xdr:colOff>44450</xdr:colOff>
      <xdr:row>8</xdr:row>
      <xdr:rowOff>203200</xdr:rowOff>
    </xdr:from>
    <xdr:to>
      <xdr:col>4</xdr:col>
      <xdr:colOff>381000</xdr:colOff>
      <xdr:row>42</xdr:row>
      <xdr:rowOff>146050</xdr:rowOff>
    </xdr:to>
    <xdr:cxnSp macro="">
      <xdr:nvCxnSpPr>
        <xdr:cNvPr id="1298640" name="Gerader Verbinder 70">
          <a:extLst>
            <a:ext uri="{FF2B5EF4-FFF2-40B4-BE49-F238E27FC236}">
              <a16:creationId xmlns:a16="http://schemas.microsoft.com/office/drawing/2014/main" id="{428F3910-971F-4444-8FA4-AB31D7D0330B}"/>
            </a:ext>
          </a:extLst>
        </xdr:cNvPr>
        <xdr:cNvCxnSpPr>
          <a:cxnSpLocks noChangeShapeType="1"/>
        </xdr:cNvCxnSpPr>
      </xdr:nvCxnSpPr>
      <xdr:spPr bwMode="auto">
        <a:xfrm flipH="1">
          <a:off x="1822450" y="1873250"/>
          <a:ext cx="2044700" cy="66421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med"/>
          <a:tailEnd type="triangle" w="sm" len="med"/>
        </a:ln>
        <a:extLst>
          <a:ext uri="{909E8E84-426E-40DD-AFC4-6F175D3DCCD1}">
            <a14:hiddenFill xmlns:a14="http://schemas.microsoft.com/office/drawing/2010/main">
              <a:noFill/>
            </a14:hiddenFill>
          </a:ext>
        </a:extLst>
      </xdr:spPr>
    </xdr:cxnSp>
    <xdr:clientData/>
  </xdr:twoCellAnchor>
  <xdr:oneCellAnchor>
    <xdr:from>
      <xdr:col>3</xdr:col>
      <xdr:colOff>199557</xdr:colOff>
      <xdr:row>21</xdr:row>
      <xdr:rowOff>183592</xdr:rowOff>
    </xdr:from>
    <xdr:ext cx="550022" cy="264560"/>
    <xdr:sp macro="" textlink="">
      <xdr:nvSpPr>
        <xdr:cNvPr id="10" name="Textfeld 74">
          <a:extLst>
            <a:ext uri="{FF2B5EF4-FFF2-40B4-BE49-F238E27FC236}">
              <a16:creationId xmlns:a16="http://schemas.microsoft.com/office/drawing/2014/main" id="{C69266F0-03F8-4AB6-B5D2-811B40B5D14F}"/>
            </a:ext>
          </a:extLst>
        </xdr:cNvPr>
        <xdr:cNvSpPr txBox="1"/>
      </xdr:nvSpPr>
      <xdr:spPr>
        <a:xfrm rot="841923">
          <a:off x="3010490" y="4383059"/>
          <a:ext cx="550022"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rtl="0">
            <a:defRPr sz="1000"/>
          </a:pPr>
          <a:r>
            <a:rPr lang="en-GB" sz="1100" b="0" i="0" u="none" strike="noStrike" baseline="0">
              <a:solidFill>
                <a:srgbClr val="000000"/>
              </a:solidFill>
              <a:latin typeface="Calibri"/>
            </a:rPr>
            <a:t>Leech </a:t>
          </a:r>
        </a:p>
      </xdr:txBody>
    </xdr:sp>
    <xdr:clientData/>
  </xdr:oneCellAnchor>
  <xdr:twoCellAnchor>
    <xdr:from>
      <xdr:col>5</xdr:col>
      <xdr:colOff>463550</xdr:colOff>
      <xdr:row>14</xdr:row>
      <xdr:rowOff>114300</xdr:rowOff>
    </xdr:from>
    <xdr:to>
      <xdr:col>5</xdr:col>
      <xdr:colOff>685800</xdr:colOff>
      <xdr:row>44</xdr:row>
      <xdr:rowOff>152400</xdr:rowOff>
    </xdr:to>
    <xdr:cxnSp macro="">
      <xdr:nvCxnSpPr>
        <xdr:cNvPr id="1298642" name="Gerader Verbinder 70">
          <a:extLst>
            <a:ext uri="{FF2B5EF4-FFF2-40B4-BE49-F238E27FC236}">
              <a16:creationId xmlns:a16="http://schemas.microsoft.com/office/drawing/2014/main" id="{A4CC2D81-64A2-4AE6-963F-3B98157F298E}"/>
            </a:ext>
          </a:extLst>
        </xdr:cNvPr>
        <xdr:cNvCxnSpPr>
          <a:cxnSpLocks noChangeShapeType="1"/>
        </xdr:cNvCxnSpPr>
      </xdr:nvCxnSpPr>
      <xdr:spPr bwMode="auto">
        <a:xfrm>
          <a:off x="4641850" y="2971800"/>
          <a:ext cx="222250" cy="5943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med"/>
          <a:tailEnd type="triangle" w="sm" len="med"/>
        </a:ln>
        <a:extLst>
          <a:ext uri="{909E8E84-426E-40DD-AFC4-6F175D3DCCD1}">
            <a14:hiddenFill xmlns:a14="http://schemas.microsoft.com/office/drawing/2010/main">
              <a:noFill/>
            </a14:hiddenFill>
          </a:ext>
        </a:extLst>
      </xdr:spPr>
    </xdr:cxnSp>
    <xdr:clientData/>
  </xdr:twoCellAnchor>
  <xdr:twoCellAnchor editAs="oneCell">
    <xdr:from>
      <xdr:col>5</xdr:col>
      <xdr:colOff>390525</xdr:colOff>
      <xdr:row>30</xdr:row>
      <xdr:rowOff>114300</xdr:rowOff>
    </xdr:from>
    <xdr:to>
      <xdr:col>6</xdr:col>
      <xdr:colOff>81356</xdr:colOff>
      <xdr:row>32</xdr:row>
      <xdr:rowOff>0</xdr:rowOff>
    </xdr:to>
    <xdr:sp macro="" textlink="">
      <xdr:nvSpPr>
        <xdr:cNvPr id="11" name="Textfeld 34">
          <a:extLst>
            <a:ext uri="{FF2B5EF4-FFF2-40B4-BE49-F238E27FC236}">
              <a16:creationId xmlns:a16="http://schemas.microsoft.com/office/drawing/2014/main" id="{47AE180E-8120-4644-98DC-D1B1C62091AD}"/>
            </a:ext>
          </a:extLst>
        </xdr:cNvPr>
        <xdr:cNvSpPr txBox="1">
          <a:spLocks noChangeArrowheads="1"/>
        </xdr:cNvSpPr>
      </xdr:nvSpPr>
      <xdr:spPr bwMode="auto">
        <a:xfrm>
          <a:off x="4362450" y="6372225"/>
          <a:ext cx="542925" cy="276225"/>
        </a:xfrm>
        <a:prstGeom prst="rect">
          <a:avLst/>
        </a:prstGeom>
        <a:solidFill>
          <a:srgbClr val="FFFFFF"/>
        </a:solidFill>
        <a:ln>
          <a:noFill/>
        </a:ln>
        <a:extLst/>
      </xdr:spPr>
      <xdr:txBody>
        <a:bodyPr vertOverflow="clip" wrap="square" lIns="27432" tIns="22860" rIns="0" bIns="0" anchor="t" upright="1"/>
        <a:lstStyle/>
        <a:p>
          <a:pPr algn="l" rtl="0">
            <a:defRPr sz="1000"/>
          </a:pPr>
          <a:r>
            <a:rPr lang="en-GB" sz="1100" b="0" i="0" u="none" strike="noStrike" baseline="0">
              <a:solidFill>
                <a:srgbClr val="000000"/>
              </a:solidFill>
              <a:latin typeface="Calibri"/>
              <a:cs typeface="Calibri"/>
            </a:rPr>
            <a:t>Leech </a:t>
          </a:r>
        </a:p>
      </xdr:txBody>
    </xdr:sp>
    <xdr:clientData/>
  </xdr:twoCellAnchor>
  <xdr:twoCellAnchor>
    <xdr:from>
      <xdr:col>3</xdr:col>
      <xdr:colOff>533400</xdr:colOff>
      <xdr:row>40</xdr:row>
      <xdr:rowOff>158750</xdr:rowOff>
    </xdr:from>
    <xdr:to>
      <xdr:col>4</xdr:col>
      <xdr:colOff>476250</xdr:colOff>
      <xdr:row>44</xdr:row>
      <xdr:rowOff>6350</xdr:rowOff>
    </xdr:to>
    <xdr:sp macro="" textlink="">
      <xdr:nvSpPr>
        <xdr:cNvPr id="1298644" name="Bogen 10">
          <a:extLst>
            <a:ext uri="{FF2B5EF4-FFF2-40B4-BE49-F238E27FC236}">
              <a16:creationId xmlns:a16="http://schemas.microsoft.com/office/drawing/2014/main" id="{A8F7A5CB-866F-4EC8-B554-F981F9B03E17}"/>
            </a:ext>
          </a:extLst>
        </xdr:cNvPr>
        <xdr:cNvSpPr>
          <a:spLocks/>
        </xdr:cNvSpPr>
      </xdr:nvSpPr>
      <xdr:spPr bwMode="auto">
        <a:xfrm rot="2798446">
          <a:off x="3336925" y="8143875"/>
          <a:ext cx="635000" cy="615950"/>
        </a:xfrm>
        <a:custGeom>
          <a:avLst/>
          <a:gdLst>
            <a:gd name="T0" fmla="*/ 24666 w 684925"/>
            <a:gd name="T1" fmla="*/ 0 h 853708"/>
            <a:gd name="T2" fmla="*/ 49333 w 684925"/>
            <a:gd name="T3" fmla="*/ 7 h 853708"/>
            <a:gd name="T4" fmla="*/ 0 60000 65536"/>
            <a:gd name="T5" fmla="*/ 0 60000 65536"/>
          </a:gdLst>
          <a:ahLst/>
          <a:cxnLst>
            <a:cxn ang="T4">
              <a:pos x="T0" y="T1"/>
            </a:cxn>
            <a:cxn ang="T5">
              <a:pos x="T2" y="T3"/>
            </a:cxn>
          </a:cxnLst>
          <a:rect l="0" t="0" r="r" b="b"/>
          <a:pathLst>
            <a:path w="684925" h="853708" stroke="0">
              <a:moveTo>
                <a:pt x="342462" y="0"/>
              </a:moveTo>
              <a:cubicBezTo>
                <a:pt x="531599" y="0"/>
                <a:pt x="684925" y="191109"/>
                <a:pt x="684925" y="426854"/>
              </a:cubicBezTo>
              <a:lnTo>
                <a:pt x="342463" y="426854"/>
              </a:lnTo>
              <a:cubicBezTo>
                <a:pt x="342463" y="284569"/>
                <a:pt x="342462" y="142285"/>
                <a:pt x="342462" y="0"/>
              </a:cubicBezTo>
              <a:close/>
            </a:path>
            <a:path w="684925" h="853708" fill="none">
              <a:moveTo>
                <a:pt x="342462" y="0"/>
              </a:moveTo>
              <a:cubicBezTo>
                <a:pt x="531599" y="0"/>
                <a:pt x="684925" y="191109"/>
                <a:pt x="684925" y="426854"/>
              </a:cubicBezTo>
            </a:path>
          </a:pathLst>
        </a:custGeom>
        <a:solidFill>
          <a:srgbClr xmlns:mc="http://schemas.openxmlformats.org/markup-compatibility/2006" xmlns:a14="http://schemas.microsoft.com/office/drawing/2010/main" val="FFFFFF" mc:Ignorable="a14" a14:legacySpreadsheetColorIndex="9"/>
        </a:solidFill>
        <a:ln w="635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25400</xdr:colOff>
      <xdr:row>42</xdr:row>
      <xdr:rowOff>120650</xdr:rowOff>
    </xdr:from>
    <xdr:to>
      <xdr:col>4</xdr:col>
      <xdr:colOff>482600</xdr:colOff>
      <xdr:row>42</xdr:row>
      <xdr:rowOff>152400</xdr:rowOff>
    </xdr:to>
    <xdr:cxnSp macro="">
      <xdr:nvCxnSpPr>
        <xdr:cNvPr id="1298645" name="Gerader Verbinder 62">
          <a:extLst>
            <a:ext uri="{FF2B5EF4-FFF2-40B4-BE49-F238E27FC236}">
              <a16:creationId xmlns:a16="http://schemas.microsoft.com/office/drawing/2014/main" id="{B7030F76-DED9-493A-8EBE-70D35FB11A28}"/>
            </a:ext>
          </a:extLst>
        </xdr:cNvPr>
        <xdr:cNvCxnSpPr>
          <a:cxnSpLocks noChangeShapeType="1"/>
        </xdr:cNvCxnSpPr>
      </xdr:nvCxnSpPr>
      <xdr:spPr bwMode="auto">
        <a:xfrm flipH="1">
          <a:off x="1803400" y="8489950"/>
          <a:ext cx="2165350" cy="317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sm"/>
          <a:tailEnd type="none" w="sm" len="sm"/>
        </a:ln>
        <a:extLst>
          <a:ext uri="{909E8E84-426E-40DD-AFC4-6F175D3DCCD1}">
            <a14:hiddenFill xmlns:a14="http://schemas.microsoft.com/office/drawing/2010/main">
              <a:noFill/>
            </a14:hiddenFill>
          </a:ext>
        </a:extLst>
      </xdr:spPr>
    </xdr:cxnSp>
    <xdr:clientData/>
  </xdr:twoCellAnchor>
  <xdr:twoCellAnchor>
    <xdr:from>
      <xdr:col>6</xdr:col>
      <xdr:colOff>400050</xdr:colOff>
      <xdr:row>41</xdr:row>
      <xdr:rowOff>6350</xdr:rowOff>
    </xdr:from>
    <xdr:to>
      <xdr:col>7</xdr:col>
      <xdr:colOff>387350</xdr:colOff>
      <xdr:row>45</xdr:row>
      <xdr:rowOff>152400</xdr:rowOff>
    </xdr:to>
    <xdr:sp macro="" textlink="">
      <xdr:nvSpPr>
        <xdr:cNvPr id="1298646" name="Bogen 42">
          <a:extLst>
            <a:ext uri="{FF2B5EF4-FFF2-40B4-BE49-F238E27FC236}">
              <a16:creationId xmlns:a16="http://schemas.microsoft.com/office/drawing/2014/main" id="{AB4C97D0-0700-452B-83B5-EF64F20D9254}"/>
            </a:ext>
          </a:extLst>
        </xdr:cNvPr>
        <xdr:cNvSpPr>
          <a:spLocks/>
        </xdr:cNvSpPr>
      </xdr:nvSpPr>
      <xdr:spPr bwMode="auto">
        <a:xfrm rot="1665619">
          <a:off x="5422900" y="8178800"/>
          <a:ext cx="774700" cy="933450"/>
        </a:xfrm>
        <a:custGeom>
          <a:avLst/>
          <a:gdLst>
            <a:gd name="T0" fmla="*/ 786130 w 789699"/>
            <a:gd name="T1" fmla="*/ 0 h 854574"/>
            <a:gd name="T2" fmla="*/ 1572261 w 789699"/>
            <a:gd name="T3" fmla="*/ 9442330 h 854574"/>
            <a:gd name="T4" fmla="*/ 0 60000 65536"/>
            <a:gd name="T5" fmla="*/ 0 60000 65536"/>
          </a:gdLst>
          <a:ahLst/>
          <a:cxnLst>
            <a:cxn ang="T4">
              <a:pos x="T0" y="T1"/>
            </a:cxn>
            <a:cxn ang="T5">
              <a:pos x="T2" y="T3"/>
            </a:cxn>
          </a:cxnLst>
          <a:rect l="0" t="0" r="r" b="b"/>
          <a:pathLst>
            <a:path w="789699" h="854574" stroke="0">
              <a:moveTo>
                <a:pt x="394849" y="0"/>
              </a:moveTo>
              <a:cubicBezTo>
                <a:pt x="612919" y="0"/>
                <a:pt x="789699" y="191303"/>
                <a:pt x="789699" y="427287"/>
              </a:cubicBezTo>
              <a:lnTo>
                <a:pt x="394850" y="427287"/>
              </a:lnTo>
              <a:cubicBezTo>
                <a:pt x="394850" y="284858"/>
                <a:pt x="394849" y="142429"/>
                <a:pt x="394849" y="0"/>
              </a:cubicBezTo>
              <a:close/>
            </a:path>
            <a:path w="789699" h="854574" fill="none">
              <a:moveTo>
                <a:pt x="394849" y="0"/>
              </a:moveTo>
              <a:cubicBezTo>
                <a:pt x="612919" y="0"/>
                <a:pt x="789699" y="191303"/>
                <a:pt x="789699" y="427287"/>
              </a:cubicBezTo>
            </a:path>
          </a:pathLst>
        </a:custGeom>
        <a:solidFill>
          <a:srgbClr xmlns:mc="http://schemas.openxmlformats.org/markup-compatibility/2006" xmlns:a14="http://schemas.microsoft.com/office/drawing/2010/main" val="FFFFFF" mc:Ignorable="a14" a14:legacySpreadsheetColorIndex="9"/>
        </a:solidFill>
        <a:ln w="635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615950</xdr:colOff>
      <xdr:row>42</xdr:row>
      <xdr:rowOff>120650</xdr:rowOff>
    </xdr:from>
    <xdr:to>
      <xdr:col>7</xdr:col>
      <xdr:colOff>400050</xdr:colOff>
      <xdr:row>45</xdr:row>
      <xdr:rowOff>0</xdr:rowOff>
    </xdr:to>
    <xdr:cxnSp macro="">
      <xdr:nvCxnSpPr>
        <xdr:cNvPr id="1298647" name="Gerader Verbinder 62">
          <a:extLst>
            <a:ext uri="{FF2B5EF4-FFF2-40B4-BE49-F238E27FC236}">
              <a16:creationId xmlns:a16="http://schemas.microsoft.com/office/drawing/2014/main" id="{50A081B9-A550-42DA-8C2C-5F77841EA27C}"/>
            </a:ext>
          </a:extLst>
        </xdr:cNvPr>
        <xdr:cNvCxnSpPr>
          <a:cxnSpLocks noChangeShapeType="1"/>
        </xdr:cNvCxnSpPr>
      </xdr:nvCxnSpPr>
      <xdr:spPr bwMode="auto">
        <a:xfrm flipH="1">
          <a:off x="4794250" y="8489950"/>
          <a:ext cx="1416050" cy="469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triangle" w="sm" len="sm"/>
          <a:tailEnd type="none" w="sm" len="sm"/>
        </a:ln>
        <a:extLst>
          <a:ext uri="{909E8E84-426E-40DD-AFC4-6F175D3DCCD1}">
            <a14:hiddenFill xmlns:a14="http://schemas.microsoft.com/office/drawing/2010/main">
              <a:noFill/>
            </a14:hiddenFill>
          </a:ext>
        </a:extLst>
      </xdr:spPr>
    </xdr:cxnSp>
    <xdr:clientData/>
  </xdr:twoCellAnchor>
  <xdr:oneCellAnchor>
    <xdr:from>
      <xdr:col>2</xdr:col>
      <xdr:colOff>459047</xdr:colOff>
      <xdr:row>42</xdr:row>
      <xdr:rowOff>2718</xdr:rowOff>
    </xdr:from>
    <xdr:ext cx="348750" cy="264560"/>
    <xdr:sp macro="" textlink="">
      <xdr:nvSpPr>
        <xdr:cNvPr id="13" name="Textfeld 44">
          <a:extLst>
            <a:ext uri="{FF2B5EF4-FFF2-40B4-BE49-F238E27FC236}">
              <a16:creationId xmlns:a16="http://schemas.microsoft.com/office/drawing/2014/main" id="{3D40529A-CB9D-43D6-B849-30906597AAEA}"/>
            </a:ext>
          </a:extLst>
        </xdr:cNvPr>
        <xdr:cNvSpPr txBox="1"/>
      </xdr:nvSpPr>
      <xdr:spPr>
        <a:xfrm>
          <a:off x="2237047" y="8291585"/>
          <a:ext cx="348750"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rtl="0">
            <a:defRPr sz="1000"/>
          </a:pPr>
          <a:r>
            <a:rPr lang="en-GB" sz="1100" b="0" i="0" u="none" strike="noStrike" baseline="0">
              <a:solidFill>
                <a:srgbClr val="000000"/>
              </a:solidFill>
              <a:latin typeface="Calibri"/>
            </a:rPr>
            <a:t>LP </a:t>
          </a:r>
        </a:p>
      </xdr:txBody>
    </xdr:sp>
    <xdr:clientData/>
  </xdr:oneCellAnchor>
  <xdr:oneCellAnchor>
    <xdr:from>
      <xdr:col>6</xdr:col>
      <xdr:colOff>301246</xdr:colOff>
      <xdr:row>41</xdr:row>
      <xdr:rowOff>191307</xdr:rowOff>
    </xdr:from>
    <xdr:ext cx="348750" cy="264560"/>
    <xdr:sp macro="" textlink="">
      <xdr:nvSpPr>
        <xdr:cNvPr id="14" name="Textfeld 45">
          <a:extLst>
            <a:ext uri="{FF2B5EF4-FFF2-40B4-BE49-F238E27FC236}">
              <a16:creationId xmlns:a16="http://schemas.microsoft.com/office/drawing/2014/main" id="{EB951C1E-3CC1-441B-9FBB-4A24BD3E692F}"/>
            </a:ext>
          </a:extLst>
        </xdr:cNvPr>
        <xdr:cNvSpPr txBox="1"/>
      </xdr:nvSpPr>
      <xdr:spPr>
        <a:xfrm rot="20677667">
          <a:off x="5330446" y="8285440"/>
          <a:ext cx="348750"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rtl="0">
            <a:defRPr sz="1000"/>
          </a:pPr>
          <a:r>
            <a:rPr lang="en-GB" sz="1100" b="0" i="0" u="none" strike="noStrike" baseline="0">
              <a:solidFill>
                <a:srgbClr val="000000"/>
              </a:solidFill>
              <a:latin typeface="Calibri"/>
            </a:rPr>
            <a:t>LP </a:t>
          </a:r>
        </a:p>
      </xdr:txBody>
    </xdr:sp>
    <xdr:clientData/>
  </xdr:oneCellAnchor>
  <xdr:twoCellAnchor>
    <xdr:from>
      <xdr:col>7</xdr:col>
      <xdr:colOff>647700</xdr:colOff>
      <xdr:row>0</xdr:row>
      <xdr:rowOff>82550</xdr:rowOff>
    </xdr:from>
    <xdr:to>
      <xdr:col>9</xdr:col>
      <xdr:colOff>590550</xdr:colOff>
      <xdr:row>3</xdr:row>
      <xdr:rowOff>222250</xdr:rowOff>
    </xdr:to>
    <xdr:pic>
      <xdr:nvPicPr>
        <xdr:cNvPr id="1298650" name="Grafik 1">
          <a:extLst>
            <a:ext uri="{FF2B5EF4-FFF2-40B4-BE49-F238E27FC236}">
              <a16:creationId xmlns:a16="http://schemas.microsoft.com/office/drawing/2014/main" id="{7B1A1005-34D8-4E40-ACA1-4B9EDC9B97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57950" y="82550"/>
          <a:ext cx="1536700" cy="73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679450</xdr:colOff>
      <xdr:row>48</xdr:row>
      <xdr:rowOff>12700</xdr:rowOff>
    </xdr:from>
    <xdr:to>
      <xdr:col>9</xdr:col>
      <xdr:colOff>723900</xdr:colOff>
      <xdr:row>49</xdr:row>
      <xdr:rowOff>184150</xdr:rowOff>
    </xdr:to>
    <xdr:graphicFrame macro="">
      <xdr:nvGraphicFramePr>
        <xdr:cNvPr id="1298651" name="Chart 3061">
          <a:extLst>
            <a:ext uri="{FF2B5EF4-FFF2-40B4-BE49-F238E27FC236}">
              <a16:creationId xmlns:a16="http://schemas.microsoft.com/office/drawing/2014/main" id="{849AE9FD-8B75-41BE-8C64-70553C5DD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292100</xdr:colOff>
      <xdr:row>12</xdr:row>
      <xdr:rowOff>0</xdr:rowOff>
    </xdr:from>
    <xdr:to>
      <xdr:col>1</xdr:col>
      <xdr:colOff>908050</xdr:colOff>
      <xdr:row>12</xdr:row>
      <xdr:rowOff>0</xdr:rowOff>
    </xdr:to>
    <xdr:sp macro="" textlink="">
      <xdr:nvSpPr>
        <xdr:cNvPr id="1188078" name="Rechteck 1">
          <a:extLst>
            <a:ext uri="{FF2B5EF4-FFF2-40B4-BE49-F238E27FC236}">
              <a16:creationId xmlns:a16="http://schemas.microsoft.com/office/drawing/2014/main" id="{5663FF62-BD4E-460E-B56C-CF69169767EC}"/>
            </a:ext>
          </a:extLst>
        </xdr:cNvPr>
        <xdr:cNvSpPr>
          <a:spLocks noChangeArrowheads="1"/>
        </xdr:cNvSpPr>
      </xdr:nvSpPr>
      <xdr:spPr bwMode="auto">
        <a:xfrm>
          <a:off x="793750" y="3886200"/>
          <a:ext cx="6159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3</xdr:col>
      <xdr:colOff>6350</xdr:colOff>
      <xdr:row>12</xdr:row>
      <xdr:rowOff>0</xdr:rowOff>
    </xdr:from>
    <xdr:to>
      <xdr:col>3</xdr:col>
      <xdr:colOff>641350</xdr:colOff>
      <xdr:row>12</xdr:row>
      <xdr:rowOff>0</xdr:rowOff>
    </xdr:to>
    <xdr:sp macro="" textlink="">
      <xdr:nvSpPr>
        <xdr:cNvPr id="1188079" name="Rechteck 2">
          <a:extLst>
            <a:ext uri="{FF2B5EF4-FFF2-40B4-BE49-F238E27FC236}">
              <a16:creationId xmlns:a16="http://schemas.microsoft.com/office/drawing/2014/main" id="{B020367D-8132-4504-B657-9030AF278E2F}"/>
            </a:ext>
          </a:extLst>
        </xdr:cNvPr>
        <xdr:cNvSpPr>
          <a:spLocks noChangeArrowheads="1"/>
        </xdr:cNvSpPr>
      </xdr:nvSpPr>
      <xdr:spPr bwMode="auto">
        <a:xfrm>
          <a:off x="1892300" y="3886200"/>
          <a:ext cx="63500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4</xdr:col>
      <xdr:colOff>63500</xdr:colOff>
      <xdr:row>12</xdr:row>
      <xdr:rowOff>0</xdr:rowOff>
    </xdr:from>
    <xdr:to>
      <xdr:col>5</xdr:col>
      <xdr:colOff>342900</xdr:colOff>
      <xdr:row>12</xdr:row>
      <xdr:rowOff>0</xdr:rowOff>
    </xdr:to>
    <xdr:sp macro="" textlink="">
      <xdr:nvSpPr>
        <xdr:cNvPr id="1188080" name="Rechteck 3">
          <a:extLst>
            <a:ext uri="{FF2B5EF4-FFF2-40B4-BE49-F238E27FC236}">
              <a16:creationId xmlns:a16="http://schemas.microsoft.com/office/drawing/2014/main" id="{4F95B99B-8FB3-4734-8256-6C00EE144B92}"/>
            </a:ext>
          </a:extLst>
        </xdr:cNvPr>
        <xdr:cNvSpPr>
          <a:spLocks noChangeArrowheads="1"/>
        </xdr:cNvSpPr>
      </xdr:nvSpPr>
      <xdr:spPr bwMode="auto">
        <a:xfrm>
          <a:off x="3136900" y="3886200"/>
          <a:ext cx="6286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5</xdr:col>
      <xdr:colOff>933450</xdr:colOff>
      <xdr:row>12</xdr:row>
      <xdr:rowOff>0</xdr:rowOff>
    </xdr:from>
    <xdr:to>
      <xdr:col>7</xdr:col>
      <xdr:colOff>0</xdr:colOff>
      <xdr:row>12</xdr:row>
      <xdr:rowOff>0</xdr:rowOff>
    </xdr:to>
    <xdr:sp macro="" textlink="">
      <xdr:nvSpPr>
        <xdr:cNvPr id="1188081" name="Rechteck 4">
          <a:extLst>
            <a:ext uri="{FF2B5EF4-FFF2-40B4-BE49-F238E27FC236}">
              <a16:creationId xmlns:a16="http://schemas.microsoft.com/office/drawing/2014/main" id="{B68BA1B1-5404-41B4-913F-E6778FC1646B}"/>
            </a:ext>
          </a:extLst>
        </xdr:cNvPr>
        <xdr:cNvSpPr>
          <a:spLocks noChangeArrowheads="1"/>
        </xdr:cNvSpPr>
      </xdr:nvSpPr>
      <xdr:spPr bwMode="auto">
        <a:xfrm>
          <a:off x="4356100" y="3886200"/>
          <a:ext cx="6032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7</xdr:col>
      <xdr:colOff>609600</xdr:colOff>
      <xdr:row>12</xdr:row>
      <xdr:rowOff>0</xdr:rowOff>
    </xdr:from>
    <xdr:to>
      <xdr:col>8</xdr:col>
      <xdr:colOff>31750</xdr:colOff>
      <xdr:row>12</xdr:row>
      <xdr:rowOff>0</xdr:rowOff>
    </xdr:to>
    <xdr:sp macro="" textlink="">
      <xdr:nvSpPr>
        <xdr:cNvPr id="1188082" name="Rechteck 5">
          <a:extLst>
            <a:ext uri="{FF2B5EF4-FFF2-40B4-BE49-F238E27FC236}">
              <a16:creationId xmlns:a16="http://schemas.microsoft.com/office/drawing/2014/main" id="{4E55CACE-4867-4B77-AF90-D104ACB358DC}"/>
            </a:ext>
          </a:extLst>
        </xdr:cNvPr>
        <xdr:cNvSpPr>
          <a:spLocks noChangeArrowheads="1"/>
        </xdr:cNvSpPr>
      </xdr:nvSpPr>
      <xdr:spPr bwMode="auto">
        <a:xfrm>
          <a:off x="5568950" y="3886200"/>
          <a:ext cx="60960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9</xdr:col>
      <xdr:colOff>12700</xdr:colOff>
      <xdr:row>12</xdr:row>
      <xdr:rowOff>0</xdr:rowOff>
    </xdr:from>
    <xdr:to>
      <xdr:col>9</xdr:col>
      <xdr:colOff>641350</xdr:colOff>
      <xdr:row>12</xdr:row>
      <xdr:rowOff>0</xdr:rowOff>
    </xdr:to>
    <xdr:sp macro="" textlink="">
      <xdr:nvSpPr>
        <xdr:cNvPr id="1188083" name="Rechteck 7">
          <a:extLst>
            <a:ext uri="{FF2B5EF4-FFF2-40B4-BE49-F238E27FC236}">
              <a16:creationId xmlns:a16="http://schemas.microsoft.com/office/drawing/2014/main" id="{84065365-7881-4298-B39C-F076E5D698A3}"/>
            </a:ext>
          </a:extLst>
        </xdr:cNvPr>
        <xdr:cNvSpPr>
          <a:spLocks noChangeArrowheads="1"/>
        </xdr:cNvSpPr>
      </xdr:nvSpPr>
      <xdr:spPr bwMode="auto">
        <a:xfrm>
          <a:off x="6997700" y="3886200"/>
          <a:ext cx="6286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9</xdr:col>
      <xdr:colOff>1168400</xdr:colOff>
      <xdr:row>12</xdr:row>
      <xdr:rowOff>0</xdr:rowOff>
    </xdr:from>
    <xdr:to>
      <xdr:col>9</xdr:col>
      <xdr:colOff>1797050</xdr:colOff>
      <xdr:row>12</xdr:row>
      <xdr:rowOff>0</xdr:rowOff>
    </xdr:to>
    <xdr:sp macro="" textlink="">
      <xdr:nvSpPr>
        <xdr:cNvPr id="1188084" name="Rechteck 8">
          <a:extLst>
            <a:ext uri="{FF2B5EF4-FFF2-40B4-BE49-F238E27FC236}">
              <a16:creationId xmlns:a16="http://schemas.microsoft.com/office/drawing/2014/main" id="{33922D45-FFB8-4821-99CD-1D3C32AAD57E}"/>
            </a:ext>
          </a:extLst>
        </xdr:cNvPr>
        <xdr:cNvSpPr>
          <a:spLocks noChangeArrowheads="1"/>
        </xdr:cNvSpPr>
      </xdr:nvSpPr>
      <xdr:spPr bwMode="auto">
        <a:xfrm>
          <a:off x="8153400" y="3886200"/>
          <a:ext cx="6286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1</xdr:col>
      <xdr:colOff>302895</xdr:colOff>
      <xdr:row>12</xdr:row>
      <xdr:rowOff>0</xdr:rowOff>
    </xdr:from>
    <xdr:to>
      <xdr:col>1</xdr:col>
      <xdr:colOff>950595</xdr:colOff>
      <xdr:row>12</xdr:row>
      <xdr:rowOff>0</xdr:rowOff>
    </xdr:to>
    <xdr:sp macro="" textlink="">
      <xdr:nvSpPr>
        <xdr:cNvPr id="638442" name="Rechteck 1">
          <a:extLst>
            <a:ext uri="{FF2B5EF4-FFF2-40B4-BE49-F238E27FC236}">
              <a16:creationId xmlns:a16="http://schemas.microsoft.com/office/drawing/2014/main" id="{0C7BC791-1454-4C11-8F0A-218C45CC197E}"/>
            </a:ext>
          </a:extLst>
        </xdr:cNvPr>
        <xdr:cNvSpPr>
          <a:spLocks noChangeArrowheads="1"/>
        </xdr:cNvSpPr>
      </xdr:nvSpPr>
      <xdr:spPr bwMode="auto">
        <a:xfrm>
          <a:off x="800100" y="3324225"/>
          <a:ext cx="64770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2860" rIns="0" bIns="0" anchor="t" upright="1"/>
        <a:lstStyle/>
        <a:p>
          <a:pPr algn="l" rtl="0">
            <a:defRPr sz="1000"/>
          </a:pPr>
          <a:endParaRPr lang="en-GB" sz="1100" b="0" i="0" u="none" strike="noStrike" baseline="0">
            <a:solidFill>
              <a:srgbClr val="000000"/>
            </a:solidFill>
            <a:latin typeface="Arial"/>
            <a:cs typeface="Arial"/>
          </a:endParaRPr>
        </a:p>
        <a:p>
          <a:pPr algn="l" rtl="0">
            <a:defRPr sz="1000"/>
          </a:pPr>
          <a:endParaRPr lang="en-GB" sz="1100" b="0" i="0" u="none" strike="noStrike" baseline="0">
            <a:solidFill>
              <a:srgbClr val="000000"/>
            </a:solidFill>
            <a:latin typeface="Arial"/>
            <a:cs typeface="Arial"/>
          </a:endParaRPr>
        </a:p>
        <a:p>
          <a:pPr algn="l" rtl="0">
            <a:defRPr sz="1000"/>
          </a:pPr>
          <a:endParaRPr lang="en-GB" sz="1100" b="0" i="0" u="none" strike="noStrike" baseline="0">
            <a:solidFill>
              <a:srgbClr val="000000"/>
            </a:solidFill>
            <a:latin typeface="Arial"/>
            <a:cs typeface="Arial"/>
          </a:endParaRPr>
        </a:p>
        <a:p>
          <a:pPr algn="l" rtl="0">
            <a:defRPr sz="1000"/>
          </a:pPr>
          <a:endParaRPr lang="en-GB" sz="1100" b="0" i="0" u="none" strike="noStrike" baseline="0">
            <a:solidFill>
              <a:srgbClr val="000000"/>
            </a:solidFill>
            <a:latin typeface="Arial"/>
            <a:cs typeface="Arial"/>
          </a:endParaRPr>
        </a:p>
        <a:p>
          <a:pPr algn="l" rtl="0">
            <a:defRPr sz="1000"/>
          </a:pPr>
          <a:endParaRPr lang="en-GB" sz="1100" b="0" i="0" u="none" strike="noStrike" baseline="0">
            <a:solidFill>
              <a:srgbClr val="000000"/>
            </a:solidFill>
            <a:latin typeface="Arial"/>
            <a:cs typeface="Arial"/>
          </a:endParaRPr>
        </a:p>
      </xdr:txBody>
    </xdr:sp>
    <xdr:clientData/>
  </xdr:twoCellAnchor>
  <xdr:twoCellAnchor>
    <xdr:from>
      <xdr:col>3</xdr:col>
      <xdr:colOff>6350</xdr:colOff>
      <xdr:row>12</xdr:row>
      <xdr:rowOff>0</xdr:rowOff>
    </xdr:from>
    <xdr:to>
      <xdr:col>3</xdr:col>
      <xdr:colOff>641350</xdr:colOff>
      <xdr:row>12</xdr:row>
      <xdr:rowOff>0</xdr:rowOff>
    </xdr:to>
    <xdr:sp macro="" textlink="">
      <xdr:nvSpPr>
        <xdr:cNvPr id="1188086" name="Rechteck 2">
          <a:extLst>
            <a:ext uri="{FF2B5EF4-FFF2-40B4-BE49-F238E27FC236}">
              <a16:creationId xmlns:a16="http://schemas.microsoft.com/office/drawing/2014/main" id="{D52BB3DA-0ED8-4FD9-BA87-06011033CF10}"/>
            </a:ext>
          </a:extLst>
        </xdr:cNvPr>
        <xdr:cNvSpPr>
          <a:spLocks noChangeArrowheads="1"/>
        </xdr:cNvSpPr>
      </xdr:nvSpPr>
      <xdr:spPr bwMode="auto">
        <a:xfrm>
          <a:off x="1892300" y="3886200"/>
          <a:ext cx="63500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4</xdr:col>
      <xdr:colOff>63500</xdr:colOff>
      <xdr:row>12</xdr:row>
      <xdr:rowOff>0</xdr:rowOff>
    </xdr:from>
    <xdr:to>
      <xdr:col>5</xdr:col>
      <xdr:colOff>342900</xdr:colOff>
      <xdr:row>12</xdr:row>
      <xdr:rowOff>0</xdr:rowOff>
    </xdr:to>
    <xdr:sp macro="" textlink="">
      <xdr:nvSpPr>
        <xdr:cNvPr id="1188087" name="Rechteck 3">
          <a:extLst>
            <a:ext uri="{FF2B5EF4-FFF2-40B4-BE49-F238E27FC236}">
              <a16:creationId xmlns:a16="http://schemas.microsoft.com/office/drawing/2014/main" id="{2C1A3550-3586-47DA-BFC9-70CA5D63CCBE}"/>
            </a:ext>
          </a:extLst>
        </xdr:cNvPr>
        <xdr:cNvSpPr>
          <a:spLocks noChangeArrowheads="1"/>
        </xdr:cNvSpPr>
      </xdr:nvSpPr>
      <xdr:spPr bwMode="auto">
        <a:xfrm>
          <a:off x="3136900" y="3886200"/>
          <a:ext cx="6286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5</xdr:col>
      <xdr:colOff>933450</xdr:colOff>
      <xdr:row>12</xdr:row>
      <xdr:rowOff>0</xdr:rowOff>
    </xdr:from>
    <xdr:to>
      <xdr:col>7</xdr:col>
      <xdr:colOff>0</xdr:colOff>
      <xdr:row>12</xdr:row>
      <xdr:rowOff>0</xdr:rowOff>
    </xdr:to>
    <xdr:sp macro="" textlink="">
      <xdr:nvSpPr>
        <xdr:cNvPr id="1188088" name="Rechteck 4">
          <a:extLst>
            <a:ext uri="{FF2B5EF4-FFF2-40B4-BE49-F238E27FC236}">
              <a16:creationId xmlns:a16="http://schemas.microsoft.com/office/drawing/2014/main" id="{E95A2E5D-E8C0-42C6-BB40-963A664D3B7B}"/>
            </a:ext>
          </a:extLst>
        </xdr:cNvPr>
        <xdr:cNvSpPr>
          <a:spLocks noChangeArrowheads="1"/>
        </xdr:cNvSpPr>
      </xdr:nvSpPr>
      <xdr:spPr bwMode="auto">
        <a:xfrm>
          <a:off x="4356100" y="3886200"/>
          <a:ext cx="6032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7</xdr:col>
      <xdr:colOff>609600</xdr:colOff>
      <xdr:row>12</xdr:row>
      <xdr:rowOff>0</xdr:rowOff>
    </xdr:from>
    <xdr:to>
      <xdr:col>8</xdr:col>
      <xdr:colOff>31750</xdr:colOff>
      <xdr:row>12</xdr:row>
      <xdr:rowOff>0</xdr:rowOff>
    </xdr:to>
    <xdr:sp macro="" textlink="">
      <xdr:nvSpPr>
        <xdr:cNvPr id="1188089" name="Rechteck 5">
          <a:extLst>
            <a:ext uri="{FF2B5EF4-FFF2-40B4-BE49-F238E27FC236}">
              <a16:creationId xmlns:a16="http://schemas.microsoft.com/office/drawing/2014/main" id="{8C6160A5-900C-4ED2-9C6C-29DB7E546F2F}"/>
            </a:ext>
          </a:extLst>
        </xdr:cNvPr>
        <xdr:cNvSpPr>
          <a:spLocks noChangeArrowheads="1"/>
        </xdr:cNvSpPr>
      </xdr:nvSpPr>
      <xdr:spPr bwMode="auto">
        <a:xfrm>
          <a:off x="5568950" y="3886200"/>
          <a:ext cx="60960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9</xdr:col>
      <xdr:colOff>12700</xdr:colOff>
      <xdr:row>12</xdr:row>
      <xdr:rowOff>0</xdr:rowOff>
    </xdr:from>
    <xdr:to>
      <xdr:col>9</xdr:col>
      <xdr:colOff>641350</xdr:colOff>
      <xdr:row>12</xdr:row>
      <xdr:rowOff>0</xdr:rowOff>
    </xdr:to>
    <xdr:sp macro="" textlink="">
      <xdr:nvSpPr>
        <xdr:cNvPr id="1188090" name="Rechteck 7">
          <a:extLst>
            <a:ext uri="{FF2B5EF4-FFF2-40B4-BE49-F238E27FC236}">
              <a16:creationId xmlns:a16="http://schemas.microsoft.com/office/drawing/2014/main" id="{34AFBA05-7E69-4D6A-970D-B87D31F56FE3}"/>
            </a:ext>
          </a:extLst>
        </xdr:cNvPr>
        <xdr:cNvSpPr>
          <a:spLocks noChangeArrowheads="1"/>
        </xdr:cNvSpPr>
      </xdr:nvSpPr>
      <xdr:spPr bwMode="auto">
        <a:xfrm>
          <a:off x="6997700" y="3886200"/>
          <a:ext cx="6286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9</xdr:col>
      <xdr:colOff>1168400</xdr:colOff>
      <xdr:row>12</xdr:row>
      <xdr:rowOff>0</xdr:rowOff>
    </xdr:from>
    <xdr:to>
      <xdr:col>9</xdr:col>
      <xdr:colOff>1797050</xdr:colOff>
      <xdr:row>12</xdr:row>
      <xdr:rowOff>0</xdr:rowOff>
    </xdr:to>
    <xdr:sp macro="" textlink="">
      <xdr:nvSpPr>
        <xdr:cNvPr id="1188091" name="Rechteck 8">
          <a:extLst>
            <a:ext uri="{FF2B5EF4-FFF2-40B4-BE49-F238E27FC236}">
              <a16:creationId xmlns:a16="http://schemas.microsoft.com/office/drawing/2014/main" id="{471F1A62-E718-408A-A6C1-BD2162BEB3E0}"/>
            </a:ext>
          </a:extLst>
        </xdr:cNvPr>
        <xdr:cNvSpPr>
          <a:spLocks noChangeArrowheads="1"/>
        </xdr:cNvSpPr>
      </xdr:nvSpPr>
      <xdr:spPr bwMode="auto">
        <a:xfrm>
          <a:off x="8153400" y="3886200"/>
          <a:ext cx="6286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9</xdr:col>
      <xdr:colOff>615950</xdr:colOff>
      <xdr:row>1</xdr:row>
      <xdr:rowOff>6350</xdr:rowOff>
    </xdr:from>
    <xdr:to>
      <xdr:col>9</xdr:col>
      <xdr:colOff>1949450</xdr:colOff>
      <xdr:row>1</xdr:row>
      <xdr:rowOff>749300</xdr:rowOff>
    </xdr:to>
    <xdr:pic>
      <xdr:nvPicPr>
        <xdr:cNvPr id="1188092" name="Grafik 1">
          <a:extLst>
            <a:ext uri="{FF2B5EF4-FFF2-40B4-BE49-F238E27FC236}">
              <a16:creationId xmlns:a16="http://schemas.microsoft.com/office/drawing/2014/main" id="{2371F3BA-B816-43E0-8DC3-25E740DE4F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00950" y="222250"/>
          <a:ext cx="13335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654050</xdr:colOff>
      <xdr:row>15</xdr:row>
      <xdr:rowOff>127000</xdr:rowOff>
    </xdr:from>
    <xdr:to>
      <xdr:col>5</xdr:col>
      <xdr:colOff>654050</xdr:colOff>
      <xdr:row>16</xdr:row>
      <xdr:rowOff>266700</xdr:rowOff>
    </xdr:to>
    <xdr:sp macro="" textlink="">
      <xdr:nvSpPr>
        <xdr:cNvPr id="1264734" name="Line 4">
          <a:extLst>
            <a:ext uri="{FF2B5EF4-FFF2-40B4-BE49-F238E27FC236}">
              <a16:creationId xmlns:a16="http://schemas.microsoft.com/office/drawing/2014/main" id="{723D956A-69B2-470A-AD78-370261004BDD}"/>
            </a:ext>
          </a:extLst>
        </xdr:cNvPr>
        <xdr:cNvSpPr>
          <a:spLocks noChangeShapeType="1"/>
        </xdr:cNvSpPr>
      </xdr:nvSpPr>
      <xdr:spPr bwMode="auto">
        <a:xfrm>
          <a:off x="4432300" y="4114800"/>
          <a:ext cx="0" cy="4127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5</xdr:col>
      <xdr:colOff>654050</xdr:colOff>
      <xdr:row>15</xdr:row>
      <xdr:rowOff>127000</xdr:rowOff>
    </xdr:from>
    <xdr:to>
      <xdr:col>9</xdr:col>
      <xdr:colOff>1181100</xdr:colOff>
      <xdr:row>15</xdr:row>
      <xdr:rowOff>127000</xdr:rowOff>
    </xdr:to>
    <xdr:sp macro="" textlink="">
      <xdr:nvSpPr>
        <xdr:cNvPr id="1264735" name="Line 5">
          <a:extLst>
            <a:ext uri="{FF2B5EF4-FFF2-40B4-BE49-F238E27FC236}">
              <a16:creationId xmlns:a16="http://schemas.microsoft.com/office/drawing/2014/main" id="{4B78CD28-894D-48B0-B3F2-FE63FE72011F}"/>
            </a:ext>
          </a:extLst>
        </xdr:cNvPr>
        <xdr:cNvSpPr>
          <a:spLocks noChangeShapeType="1"/>
        </xdr:cNvSpPr>
      </xdr:nvSpPr>
      <xdr:spPr bwMode="auto">
        <a:xfrm>
          <a:off x="4432300" y="4114800"/>
          <a:ext cx="36004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1187450</xdr:colOff>
      <xdr:row>15</xdr:row>
      <xdr:rowOff>0</xdr:rowOff>
    </xdr:from>
    <xdr:to>
      <xdr:col>9</xdr:col>
      <xdr:colOff>1187450</xdr:colOff>
      <xdr:row>15</xdr:row>
      <xdr:rowOff>127000</xdr:rowOff>
    </xdr:to>
    <xdr:sp macro="" textlink="">
      <xdr:nvSpPr>
        <xdr:cNvPr id="1264736" name="Line 6">
          <a:extLst>
            <a:ext uri="{FF2B5EF4-FFF2-40B4-BE49-F238E27FC236}">
              <a16:creationId xmlns:a16="http://schemas.microsoft.com/office/drawing/2014/main" id="{9825C4E6-0E3B-44B8-8284-DE40865EF4D7}"/>
            </a:ext>
          </a:extLst>
        </xdr:cNvPr>
        <xdr:cNvSpPr>
          <a:spLocks noChangeShapeType="1"/>
        </xdr:cNvSpPr>
      </xdr:nvSpPr>
      <xdr:spPr bwMode="auto">
        <a:xfrm flipH="1" flipV="1">
          <a:off x="8039100" y="3987800"/>
          <a:ext cx="0" cy="1270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596900</xdr:colOff>
      <xdr:row>19</xdr:row>
      <xdr:rowOff>114300</xdr:rowOff>
    </xdr:from>
    <xdr:to>
      <xdr:col>3</xdr:col>
      <xdr:colOff>596900</xdr:colOff>
      <xdr:row>20</xdr:row>
      <xdr:rowOff>12700</xdr:rowOff>
    </xdr:to>
    <xdr:sp macro="" textlink="">
      <xdr:nvSpPr>
        <xdr:cNvPr id="1264737" name="Line 7">
          <a:extLst>
            <a:ext uri="{FF2B5EF4-FFF2-40B4-BE49-F238E27FC236}">
              <a16:creationId xmlns:a16="http://schemas.microsoft.com/office/drawing/2014/main" id="{C75B4730-139B-45D0-90AF-95E5DA1B1AB4}"/>
            </a:ext>
          </a:extLst>
        </xdr:cNvPr>
        <xdr:cNvSpPr>
          <a:spLocks noChangeShapeType="1"/>
        </xdr:cNvSpPr>
      </xdr:nvSpPr>
      <xdr:spPr bwMode="auto">
        <a:xfrm>
          <a:off x="2635250" y="5194300"/>
          <a:ext cx="0" cy="1714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xdr:col>
      <xdr:colOff>596900</xdr:colOff>
      <xdr:row>19</xdr:row>
      <xdr:rowOff>114300</xdr:rowOff>
    </xdr:from>
    <xdr:to>
      <xdr:col>9</xdr:col>
      <xdr:colOff>1181100</xdr:colOff>
      <xdr:row>19</xdr:row>
      <xdr:rowOff>114300</xdr:rowOff>
    </xdr:to>
    <xdr:sp macro="" textlink="">
      <xdr:nvSpPr>
        <xdr:cNvPr id="1264738" name="Line 10">
          <a:extLst>
            <a:ext uri="{FF2B5EF4-FFF2-40B4-BE49-F238E27FC236}">
              <a16:creationId xmlns:a16="http://schemas.microsoft.com/office/drawing/2014/main" id="{A65C18DC-0025-491B-9931-2F328CE39F35}"/>
            </a:ext>
          </a:extLst>
        </xdr:cNvPr>
        <xdr:cNvSpPr>
          <a:spLocks noChangeShapeType="1"/>
        </xdr:cNvSpPr>
      </xdr:nvSpPr>
      <xdr:spPr bwMode="auto">
        <a:xfrm flipV="1">
          <a:off x="2635250" y="5194300"/>
          <a:ext cx="53975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1187450</xdr:colOff>
      <xdr:row>19</xdr:row>
      <xdr:rowOff>0</xdr:rowOff>
    </xdr:from>
    <xdr:to>
      <xdr:col>9</xdr:col>
      <xdr:colOff>1187450</xdr:colOff>
      <xdr:row>19</xdr:row>
      <xdr:rowOff>114300</xdr:rowOff>
    </xdr:to>
    <xdr:sp macro="" textlink="">
      <xdr:nvSpPr>
        <xdr:cNvPr id="1264739" name="Line 11">
          <a:extLst>
            <a:ext uri="{FF2B5EF4-FFF2-40B4-BE49-F238E27FC236}">
              <a16:creationId xmlns:a16="http://schemas.microsoft.com/office/drawing/2014/main" id="{BD4E62F5-E5D1-422D-9DB7-7B4585C3F8FC}"/>
            </a:ext>
          </a:extLst>
        </xdr:cNvPr>
        <xdr:cNvSpPr>
          <a:spLocks noChangeShapeType="1"/>
        </xdr:cNvSpPr>
      </xdr:nvSpPr>
      <xdr:spPr bwMode="auto">
        <a:xfrm flipH="1" flipV="1">
          <a:off x="8039100" y="5080000"/>
          <a:ext cx="0" cy="1143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1181100</xdr:colOff>
      <xdr:row>18</xdr:row>
      <xdr:rowOff>114300</xdr:rowOff>
    </xdr:from>
    <xdr:to>
      <xdr:col>8</xdr:col>
      <xdr:colOff>336550</xdr:colOff>
      <xdr:row>18</xdr:row>
      <xdr:rowOff>114300</xdr:rowOff>
    </xdr:to>
    <xdr:sp macro="" textlink="">
      <xdr:nvSpPr>
        <xdr:cNvPr id="1264740" name="Line 12">
          <a:extLst>
            <a:ext uri="{FF2B5EF4-FFF2-40B4-BE49-F238E27FC236}">
              <a16:creationId xmlns:a16="http://schemas.microsoft.com/office/drawing/2014/main" id="{6A102871-07AE-4CFF-9948-A231B934B075}"/>
            </a:ext>
          </a:extLst>
        </xdr:cNvPr>
        <xdr:cNvSpPr>
          <a:spLocks noChangeShapeType="1"/>
        </xdr:cNvSpPr>
      </xdr:nvSpPr>
      <xdr:spPr bwMode="auto">
        <a:xfrm>
          <a:off x="6496050" y="4921250"/>
          <a:ext cx="3429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8</xdr:col>
      <xdr:colOff>0</xdr:colOff>
      <xdr:row>14</xdr:row>
      <xdr:rowOff>127000</xdr:rowOff>
    </xdr:from>
    <xdr:to>
      <xdr:col>9</xdr:col>
      <xdr:colOff>0</xdr:colOff>
      <xdr:row>14</xdr:row>
      <xdr:rowOff>127000</xdr:rowOff>
    </xdr:to>
    <xdr:sp macro="" textlink="">
      <xdr:nvSpPr>
        <xdr:cNvPr id="1264741" name="Line 14">
          <a:extLst>
            <a:ext uri="{FF2B5EF4-FFF2-40B4-BE49-F238E27FC236}">
              <a16:creationId xmlns:a16="http://schemas.microsoft.com/office/drawing/2014/main" id="{992B3869-B17D-4D66-9007-294E400A21B4}"/>
            </a:ext>
          </a:extLst>
        </xdr:cNvPr>
        <xdr:cNvSpPr>
          <a:spLocks noChangeShapeType="1"/>
        </xdr:cNvSpPr>
      </xdr:nvSpPr>
      <xdr:spPr bwMode="auto">
        <a:xfrm>
          <a:off x="6502400" y="3841750"/>
          <a:ext cx="3492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8</xdr:col>
      <xdr:colOff>12700</xdr:colOff>
      <xdr:row>21</xdr:row>
      <xdr:rowOff>127000</xdr:rowOff>
    </xdr:from>
    <xdr:to>
      <xdr:col>9</xdr:col>
      <xdr:colOff>6350</xdr:colOff>
      <xdr:row>21</xdr:row>
      <xdr:rowOff>127000</xdr:rowOff>
    </xdr:to>
    <xdr:sp macro="" textlink="">
      <xdr:nvSpPr>
        <xdr:cNvPr id="1264742" name="Line 16">
          <a:extLst>
            <a:ext uri="{FF2B5EF4-FFF2-40B4-BE49-F238E27FC236}">
              <a16:creationId xmlns:a16="http://schemas.microsoft.com/office/drawing/2014/main" id="{B3A4FBFE-8AE6-460A-82C1-B2B6B435D4C4}"/>
            </a:ext>
          </a:extLst>
        </xdr:cNvPr>
        <xdr:cNvSpPr>
          <a:spLocks noChangeShapeType="1"/>
        </xdr:cNvSpPr>
      </xdr:nvSpPr>
      <xdr:spPr bwMode="auto">
        <a:xfrm>
          <a:off x="6515100" y="5753100"/>
          <a:ext cx="3429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6</xdr:col>
      <xdr:colOff>12700</xdr:colOff>
      <xdr:row>24</xdr:row>
      <xdr:rowOff>114300</xdr:rowOff>
    </xdr:from>
    <xdr:to>
      <xdr:col>9</xdr:col>
      <xdr:colOff>0</xdr:colOff>
      <xdr:row>24</xdr:row>
      <xdr:rowOff>114300</xdr:rowOff>
    </xdr:to>
    <xdr:sp macro="" textlink="">
      <xdr:nvSpPr>
        <xdr:cNvPr id="1264743" name="Line 17">
          <a:extLst>
            <a:ext uri="{FF2B5EF4-FFF2-40B4-BE49-F238E27FC236}">
              <a16:creationId xmlns:a16="http://schemas.microsoft.com/office/drawing/2014/main" id="{38B770AF-AD78-4B03-A3C6-714991DAA51F}"/>
            </a:ext>
          </a:extLst>
        </xdr:cNvPr>
        <xdr:cNvSpPr>
          <a:spLocks noChangeShapeType="1"/>
        </xdr:cNvSpPr>
      </xdr:nvSpPr>
      <xdr:spPr bwMode="auto">
        <a:xfrm flipV="1">
          <a:off x="4978400" y="6559550"/>
          <a:ext cx="18732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9</xdr:col>
      <xdr:colOff>1187450</xdr:colOff>
      <xdr:row>22</xdr:row>
      <xdr:rowOff>0</xdr:rowOff>
    </xdr:from>
    <xdr:to>
      <xdr:col>9</xdr:col>
      <xdr:colOff>1187450</xdr:colOff>
      <xdr:row>22</xdr:row>
      <xdr:rowOff>114300</xdr:rowOff>
    </xdr:to>
    <xdr:sp macro="" textlink="">
      <xdr:nvSpPr>
        <xdr:cNvPr id="1264744" name="Line 18">
          <a:extLst>
            <a:ext uri="{FF2B5EF4-FFF2-40B4-BE49-F238E27FC236}">
              <a16:creationId xmlns:a16="http://schemas.microsoft.com/office/drawing/2014/main" id="{3734FD2E-5544-412F-8085-ED7622343BEE}"/>
            </a:ext>
          </a:extLst>
        </xdr:cNvPr>
        <xdr:cNvSpPr>
          <a:spLocks noChangeShapeType="1"/>
        </xdr:cNvSpPr>
      </xdr:nvSpPr>
      <xdr:spPr bwMode="auto">
        <a:xfrm flipH="1" flipV="1">
          <a:off x="8039100" y="5899150"/>
          <a:ext cx="0" cy="1143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596900</xdr:colOff>
      <xdr:row>22</xdr:row>
      <xdr:rowOff>114300</xdr:rowOff>
    </xdr:from>
    <xdr:to>
      <xdr:col>9</xdr:col>
      <xdr:colOff>1200150</xdr:colOff>
      <xdr:row>22</xdr:row>
      <xdr:rowOff>114300</xdr:rowOff>
    </xdr:to>
    <xdr:sp macro="" textlink="">
      <xdr:nvSpPr>
        <xdr:cNvPr id="1264745" name="Line 19">
          <a:extLst>
            <a:ext uri="{FF2B5EF4-FFF2-40B4-BE49-F238E27FC236}">
              <a16:creationId xmlns:a16="http://schemas.microsoft.com/office/drawing/2014/main" id="{329CDECD-3460-48B5-9392-E7B9C1402F9E}"/>
            </a:ext>
          </a:extLst>
        </xdr:cNvPr>
        <xdr:cNvSpPr>
          <a:spLocks noChangeShapeType="1"/>
        </xdr:cNvSpPr>
      </xdr:nvSpPr>
      <xdr:spPr bwMode="auto">
        <a:xfrm flipV="1">
          <a:off x="2635250" y="6013450"/>
          <a:ext cx="54165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596900</xdr:colOff>
      <xdr:row>22</xdr:row>
      <xdr:rowOff>114300</xdr:rowOff>
    </xdr:from>
    <xdr:to>
      <xdr:col>3</xdr:col>
      <xdr:colOff>596900</xdr:colOff>
      <xdr:row>23</xdr:row>
      <xdr:rowOff>12700</xdr:rowOff>
    </xdr:to>
    <xdr:sp macro="" textlink="">
      <xdr:nvSpPr>
        <xdr:cNvPr id="1264746" name="Line 20">
          <a:extLst>
            <a:ext uri="{FF2B5EF4-FFF2-40B4-BE49-F238E27FC236}">
              <a16:creationId xmlns:a16="http://schemas.microsoft.com/office/drawing/2014/main" id="{8331EA1A-D389-4B1F-AFB8-9E53CB351ED5}"/>
            </a:ext>
          </a:extLst>
        </xdr:cNvPr>
        <xdr:cNvSpPr>
          <a:spLocks noChangeShapeType="1"/>
        </xdr:cNvSpPr>
      </xdr:nvSpPr>
      <xdr:spPr bwMode="auto">
        <a:xfrm>
          <a:off x="2635250" y="6013450"/>
          <a:ext cx="0" cy="1714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9</xdr:col>
      <xdr:colOff>958850</xdr:colOff>
      <xdr:row>1</xdr:row>
      <xdr:rowOff>69850</xdr:rowOff>
    </xdr:from>
    <xdr:to>
      <xdr:col>9</xdr:col>
      <xdr:colOff>2292350</xdr:colOff>
      <xdr:row>2</xdr:row>
      <xdr:rowOff>241300</xdr:rowOff>
    </xdr:to>
    <xdr:pic>
      <xdr:nvPicPr>
        <xdr:cNvPr id="1264747" name="Grafik 1">
          <a:extLst>
            <a:ext uri="{FF2B5EF4-FFF2-40B4-BE49-F238E27FC236}">
              <a16:creationId xmlns:a16="http://schemas.microsoft.com/office/drawing/2014/main" id="{E37A2F4F-1820-4A43-B2C0-9E502D38FA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10500" y="285750"/>
          <a:ext cx="13335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292100</xdr:colOff>
      <xdr:row>12</xdr:row>
      <xdr:rowOff>0</xdr:rowOff>
    </xdr:from>
    <xdr:to>
      <xdr:col>1</xdr:col>
      <xdr:colOff>927100</xdr:colOff>
      <xdr:row>12</xdr:row>
      <xdr:rowOff>0</xdr:rowOff>
    </xdr:to>
    <xdr:sp macro="" textlink="">
      <xdr:nvSpPr>
        <xdr:cNvPr id="1024980" name="Rechteck 1">
          <a:extLst>
            <a:ext uri="{FF2B5EF4-FFF2-40B4-BE49-F238E27FC236}">
              <a16:creationId xmlns:a16="http://schemas.microsoft.com/office/drawing/2014/main" id="{01359ECC-ADC2-4526-A0DE-2E6F20017A10}"/>
            </a:ext>
          </a:extLst>
        </xdr:cNvPr>
        <xdr:cNvSpPr>
          <a:spLocks noChangeArrowheads="1"/>
        </xdr:cNvSpPr>
      </xdr:nvSpPr>
      <xdr:spPr bwMode="auto">
        <a:xfrm>
          <a:off x="793750" y="3308350"/>
          <a:ext cx="63500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3</xdr:col>
      <xdr:colOff>12700</xdr:colOff>
      <xdr:row>12</xdr:row>
      <xdr:rowOff>0</xdr:rowOff>
    </xdr:from>
    <xdr:to>
      <xdr:col>3</xdr:col>
      <xdr:colOff>647700</xdr:colOff>
      <xdr:row>12</xdr:row>
      <xdr:rowOff>0</xdr:rowOff>
    </xdr:to>
    <xdr:sp macro="" textlink="">
      <xdr:nvSpPr>
        <xdr:cNvPr id="1024981" name="Rechteck 2">
          <a:extLst>
            <a:ext uri="{FF2B5EF4-FFF2-40B4-BE49-F238E27FC236}">
              <a16:creationId xmlns:a16="http://schemas.microsoft.com/office/drawing/2014/main" id="{2BB3CEBB-7CAF-4B5E-85C1-13EF112980FA}"/>
            </a:ext>
          </a:extLst>
        </xdr:cNvPr>
        <xdr:cNvSpPr>
          <a:spLocks noChangeArrowheads="1"/>
        </xdr:cNvSpPr>
      </xdr:nvSpPr>
      <xdr:spPr bwMode="auto">
        <a:xfrm>
          <a:off x="2127250" y="3308350"/>
          <a:ext cx="63500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4</xdr:col>
      <xdr:colOff>63500</xdr:colOff>
      <xdr:row>12</xdr:row>
      <xdr:rowOff>0</xdr:rowOff>
    </xdr:from>
    <xdr:to>
      <xdr:col>5</xdr:col>
      <xdr:colOff>342900</xdr:colOff>
      <xdr:row>12</xdr:row>
      <xdr:rowOff>0</xdr:rowOff>
    </xdr:to>
    <xdr:sp macro="" textlink="">
      <xdr:nvSpPr>
        <xdr:cNvPr id="1024982" name="Rechteck 3">
          <a:extLst>
            <a:ext uri="{FF2B5EF4-FFF2-40B4-BE49-F238E27FC236}">
              <a16:creationId xmlns:a16="http://schemas.microsoft.com/office/drawing/2014/main" id="{AC42D456-5419-4918-88C4-438643207039}"/>
            </a:ext>
          </a:extLst>
        </xdr:cNvPr>
        <xdr:cNvSpPr>
          <a:spLocks noChangeArrowheads="1"/>
        </xdr:cNvSpPr>
      </xdr:nvSpPr>
      <xdr:spPr bwMode="auto">
        <a:xfrm>
          <a:off x="3441700" y="3308350"/>
          <a:ext cx="6286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5</xdr:col>
      <xdr:colOff>920750</xdr:colOff>
      <xdr:row>12</xdr:row>
      <xdr:rowOff>0</xdr:rowOff>
    </xdr:from>
    <xdr:to>
      <xdr:col>7</xdr:col>
      <xdr:colOff>0</xdr:colOff>
      <xdr:row>12</xdr:row>
      <xdr:rowOff>0</xdr:rowOff>
    </xdr:to>
    <xdr:sp macro="" textlink="">
      <xdr:nvSpPr>
        <xdr:cNvPr id="1024983" name="Rechteck 4">
          <a:extLst>
            <a:ext uri="{FF2B5EF4-FFF2-40B4-BE49-F238E27FC236}">
              <a16:creationId xmlns:a16="http://schemas.microsoft.com/office/drawing/2014/main" id="{E6462048-0055-400E-B4AA-0FECE1973F40}"/>
            </a:ext>
          </a:extLst>
        </xdr:cNvPr>
        <xdr:cNvSpPr>
          <a:spLocks noChangeArrowheads="1"/>
        </xdr:cNvSpPr>
      </xdr:nvSpPr>
      <xdr:spPr bwMode="auto">
        <a:xfrm>
          <a:off x="4648200" y="3308350"/>
          <a:ext cx="6921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7</xdr:col>
      <xdr:colOff>609600</xdr:colOff>
      <xdr:row>12</xdr:row>
      <xdr:rowOff>0</xdr:rowOff>
    </xdr:from>
    <xdr:to>
      <xdr:col>8</xdr:col>
      <xdr:colOff>25400</xdr:colOff>
      <xdr:row>12</xdr:row>
      <xdr:rowOff>0</xdr:rowOff>
    </xdr:to>
    <xdr:sp macro="" textlink="">
      <xdr:nvSpPr>
        <xdr:cNvPr id="1024984" name="Rechteck 5">
          <a:extLst>
            <a:ext uri="{FF2B5EF4-FFF2-40B4-BE49-F238E27FC236}">
              <a16:creationId xmlns:a16="http://schemas.microsoft.com/office/drawing/2014/main" id="{AB46CE81-04FD-4420-859C-C61451212C1C}"/>
            </a:ext>
          </a:extLst>
        </xdr:cNvPr>
        <xdr:cNvSpPr>
          <a:spLocks noChangeArrowheads="1"/>
        </xdr:cNvSpPr>
      </xdr:nvSpPr>
      <xdr:spPr bwMode="auto">
        <a:xfrm>
          <a:off x="5949950" y="3308350"/>
          <a:ext cx="6794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9</xdr:col>
      <xdr:colOff>6350</xdr:colOff>
      <xdr:row>12</xdr:row>
      <xdr:rowOff>0</xdr:rowOff>
    </xdr:from>
    <xdr:to>
      <xdr:col>9</xdr:col>
      <xdr:colOff>641350</xdr:colOff>
      <xdr:row>12</xdr:row>
      <xdr:rowOff>0</xdr:rowOff>
    </xdr:to>
    <xdr:sp macro="" textlink="">
      <xdr:nvSpPr>
        <xdr:cNvPr id="1024985" name="Rechteck 7">
          <a:extLst>
            <a:ext uri="{FF2B5EF4-FFF2-40B4-BE49-F238E27FC236}">
              <a16:creationId xmlns:a16="http://schemas.microsoft.com/office/drawing/2014/main" id="{2160D6C1-ABE4-4B37-B0DE-C547835E93E8}"/>
            </a:ext>
          </a:extLst>
        </xdr:cNvPr>
        <xdr:cNvSpPr>
          <a:spLocks noChangeArrowheads="1"/>
        </xdr:cNvSpPr>
      </xdr:nvSpPr>
      <xdr:spPr bwMode="auto">
        <a:xfrm>
          <a:off x="6959600" y="3308350"/>
          <a:ext cx="63500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9</xdr:col>
      <xdr:colOff>1168400</xdr:colOff>
      <xdr:row>12</xdr:row>
      <xdr:rowOff>0</xdr:rowOff>
    </xdr:from>
    <xdr:to>
      <xdr:col>9</xdr:col>
      <xdr:colOff>1803400</xdr:colOff>
      <xdr:row>12</xdr:row>
      <xdr:rowOff>0</xdr:rowOff>
    </xdr:to>
    <xdr:sp macro="" textlink="">
      <xdr:nvSpPr>
        <xdr:cNvPr id="1024986" name="Rechteck 8">
          <a:extLst>
            <a:ext uri="{FF2B5EF4-FFF2-40B4-BE49-F238E27FC236}">
              <a16:creationId xmlns:a16="http://schemas.microsoft.com/office/drawing/2014/main" id="{D2C1CA0F-D89F-4C07-861D-6A7B4EDA7D78}"/>
            </a:ext>
          </a:extLst>
        </xdr:cNvPr>
        <xdr:cNvSpPr>
          <a:spLocks noChangeArrowheads="1"/>
        </xdr:cNvSpPr>
      </xdr:nvSpPr>
      <xdr:spPr bwMode="auto">
        <a:xfrm>
          <a:off x="8121650" y="3308350"/>
          <a:ext cx="63500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1</xdr:col>
      <xdr:colOff>302895</xdr:colOff>
      <xdr:row>12</xdr:row>
      <xdr:rowOff>0</xdr:rowOff>
    </xdr:from>
    <xdr:to>
      <xdr:col>1</xdr:col>
      <xdr:colOff>950595</xdr:colOff>
      <xdr:row>12</xdr:row>
      <xdr:rowOff>0</xdr:rowOff>
    </xdr:to>
    <xdr:sp macro="" textlink="">
      <xdr:nvSpPr>
        <xdr:cNvPr id="636808" name="Rechteck 1">
          <a:extLst>
            <a:ext uri="{FF2B5EF4-FFF2-40B4-BE49-F238E27FC236}">
              <a16:creationId xmlns:a16="http://schemas.microsoft.com/office/drawing/2014/main" id="{4538EDAF-7747-48FA-B29C-067C45CBD352}"/>
            </a:ext>
          </a:extLst>
        </xdr:cNvPr>
        <xdr:cNvSpPr>
          <a:spLocks noChangeArrowheads="1"/>
        </xdr:cNvSpPr>
      </xdr:nvSpPr>
      <xdr:spPr bwMode="auto">
        <a:xfrm>
          <a:off x="800100" y="3343275"/>
          <a:ext cx="64770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2860" rIns="0" bIns="0" anchor="t" upright="1"/>
        <a:lstStyle/>
        <a:p>
          <a:pPr algn="l" rtl="0">
            <a:defRPr sz="1000"/>
          </a:pPr>
          <a:endParaRPr lang="en-GB" sz="1100" b="0" i="0" u="none" strike="noStrike" baseline="0">
            <a:solidFill>
              <a:srgbClr val="000000"/>
            </a:solidFill>
            <a:latin typeface="Arial"/>
            <a:cs typeface="Arial"/>
          </a:endParaRPr>
        </a:p>
        <a:p>
          <a:pPr algn="l" rtl="0">
            <a:defRPr sz="1000"/>
          </a:pPr>
          <a:endParaRPr lang="en-GB" sz="1100" b="0" i="0" u="none" strike="noStrike" baseline="0">
            <a:solidFill>
              <a:srgbClr val="000000"/>
            </a:solidFill>
            <a:latin typeface="Arial"/>
            <a:cs typeface="Arial"/>
          </a:endParaRPr>
        </a:p>
        <a:p>
          <a:pPr algn="l" rtl="0">
            <a:defRPr sz="1000"/>
          </a:pPr>
          <a:endParaRPr lang="en-GB" sz="1100" b="0" i="0" u="none" strike="noStrike" baseline="0">
            <a:solidFill>
              <a:srgbClr val="000000"/>
            </a:solidFill>
            <a:latin typeface="Arial"/>
            <a:cs typeface="Arial"/>
          </a:endParaRPr>
        </a:p>
        <a:p>
          <a:pPr algn="l" rtl="0">
            <a:defRPr sz="1000"/>
          </a:pPr>
          <a:endParaRPr lang="en-GB" sz="1100" b="0" i="0" u="none" strike="noStrike" baseline="0">
            <a:solidFill>
              <a:srgbClr val="000000"/>
            </a:solidFill>
            <a:latin typeface="Arial"/>
            <a:cs typeface="Arial"/>
          </a:endParaRPr>
        </a:p>
        <a:p>
          <a:pPr algn="l" rtl="0">
            <a:defRPr sz="1000"/>
          </a:pPr>
          <a:endParaRPr lang="en-GB" sz="1100" b="0" i="0" u="none" strike="noStrike" baseline="0">
            <a:solidFill>
              <a:srgbClr val="000000"/>
            </a:solidFill>
            <a:latin typeface="Arial"/>
            <a:cs typeface="Arial"/>
          </a:endParaRPr>
        </a:p>
      </xdr:txBody>
    </xdr:sp>
    <xdr:clientData/>
  </xdr:twoCellAnchor>
  <xdr:twoCellAnchor>
    <xdr:from>
      <xdr:col>3</xdr:col>
      <xdr:colOff>12700</xdr:colOff>
      <xdr:row>12</xdr:row>
      <xdr:rowOff>0</xdr:rowOff>
    </xdr:from>
    <xdr:to>
      <xdr:col>3</xdr:col>
      <xdr:colOff>647700</xdr:colOff>
      <xdr:row>12</xdr:row>
      <xdr:rowOff>0</xdr:rowOff>
    </xdr:to>
    <xdr:sp macro="" textlink="">
      <xdr:nvSpPr>
        <xdr:cNvPr id="1024988" name="Rechteck 2">
          <a:extLst>
            <a:ext uri="{FF2B5EF4-FFF2-40B4-BE49-F238E27FC236}">
              <a16:creationId xmlns:a16="http://schemas.microsoft.com/office/drawing/2014/main" id="{DB23C6D6-4665-4E8F-B484-091B4C19A31D}"/>
            </a:ext>
          </a:extLst>
        </xdr:cNvPr>
        <xdr:cNvSpPr>
          <a:spLocks noChangeArrowheads="1"/>
        </xdr:cNvSpPr>
      </xdr:nvSpPr>
      <xdr:spPr bwMode="auto">
        <a:xfrm>
          <a:off x="2127250" y="3308350"/>
          <a:ext cx="63500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4</xdr:col>
      <xdr:colOff>63500</xdr:colOff>
      <xdr:row>12</xdr:row>
      <xdr:rowOff>0</xdr:rowOff>
    </xdr:from>
    <xdr:to>
      <xdr:col>5</xdr:col>
      <xdr:colOff>342900</xdr:colOff>
      <xdr:row>12</xdr:row>
      <xdr:rowOff>0</xdr:rowOff>
    </xdr:to>
    <xdr:sp macro="" textlink="">
      <xdr:nvSpPr>
        <xdr:cNvPr id="1024989" name="Rechteck 3">
          <a:extLst>
            <a:ext uri="{FF2B5EF4-FFF2-40B4-BE49-F238E27FC236}">
              <a16:creationId xmlns:a16="http://schemas.microsoft.com/office/drawing/2014/main" id="{2E54F292-D9A2-4391-AC8F-DE2E8BA6108B}"/>
            </a:ext>
          </a:extLst>
        </xdr:cNvPr>
        <xdr:cNvSpPr>
          <a:spLocks noChangeArrowheads="1"/>
        </xdr:cNvSpPr>
      </xdr:nvSpPr>
      <xdr:spPr bwMode="auto">
        <a:xfrm>
          <a:off x="3441700" y="3308350"/>
          <a:ext cx="6286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5</xdr:col>
      <xdr:colOff>920750</xdr:colOff>
      <xdr:row>12</xdr:row>
      <xdr:rowOff>0</xdr:rowOff>
    </xdr:from>
    <xdr:to>
      <xdr:col>7</xdr:col>
      <xdr:colOff>0</xdr:colOff>
      <xdr:row>12</xdr:row>
      <xdr:rowOff>0</xdr:rowOff>
    </xdr:to>
    <xdr:sp macro="" textlink="">
      <xdr:nvSpPr>
        <xdr:cNvPr id="1024990" name="Rechteck 4">
          <a:extLst>
            <a:ext uri="{FF2B5EF4-FFF2-40B4-BE49-F238E27FC236}">
              <a16:creationId xmlns:a16="http://schemas.microsoft.com/office/drawing/2014/main" id="{75249075-F9D3-4805-A507-2F4765CE74C1}"/>
            </a:ext>
          </a:extLst>
        </xdr:cNvPr>
        <xdr:cNvSpPr>
          <a:spLocks noChangeArrowheads="1"/>
        </xdr:cNvSpPr>
      </xdr:nvSpPr>
      <xdr:spPr bwMode="auto">
        <a:xfrm>
          <a:off x="4648200" y="3308350"/>
          <a:ext cx="6921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7</xdr:col>
      <xdr:colOff>609600</xdr:colOff>
      <xdr:row>12</xdr:row>
      <xdr:rowOff>0</xdr:rowOff>
    </xdr:from>
    <xdr:to>
      <xdr:col>8</xdr:col>
      <xdr:colOff>25400</xdr:colOff>
      <xdr:row>12</xdr:row>
      <xdr:rowOff>0</xdr:rowOff>
    </xdr:to>
    <xdr:sp macro="" textlink="">
      <xdr:nvSpPr>
        <xdr:cNvPr id="1024991" name="Rechteck 5">
          <a:extLst>
            <a:ext uri="{FF2B5EF4-FFF2-40B4-BE49-F238E27FC236}">
              <a16:creationId xmlns:a16="http://schemas.microsoft.com/office/drawing/2014/main" id="{862F22DC-FD18-4B9B-BA75-D1D0DCD9171F}"/>
            </a:ext>
          </a:extLst>
        </xdr:cNvPr>
        <xdr:cNvSpPr>
          <a:spLocks noChangeArrowheads="1"/>
        </xdr:cNvSpPr>
      </xdr:nvSpPr>
      <xdr:spPr bwMode="auto">
        <a:xfrm>
          <a:off x="5949950" y="3308350"/>
          <a:ext cx="67945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9</xdr:col>
      <xdr:colOff>6350</xdr:colOff>
      <xdr:row>12</xdr:row>
      <xdr:rowOff>0</xdr:rowOff>
    </xdr:from>
    <xdr:to>
      <xdr:col>9</xdr:col>
      <xdr:colOff>641350</xdr:colOff>
      <xdr:row>12</xdr:row>
      <xdr:rowOff>0</xdr:rowOff>
    </xdr:to>
    <xdr:sp macro="" textlink="">
      <xdr:nvSpPr>
        <xdr:cNvPr id="1024992" name="Rechteck 7">
          <a:extLst>
            <a:ext uri="{FF2B5EF4-FFF2-40B4-BE49-F238E27FC236}">
              <a16:creationId xmlns:a16="http://schemas.microsoft.com/office/drawing/2014/main" id="{45B85F40-CAEC-42E4-9D30-F53AED5E5C54}"/>
            </a:ext>
          </a:extLst>
        </xdr:cNvPr>
        <xdr:cNvSpPr>
          <a:spLocks noChangeArrowheads="1"/>
        </xdr:cNvSpPr>
      </xdr:nvSpPr>
      <xdr:spPr bwMode="auto">
        <a:xfrm>
          <a:off x="6959600" y="3308350"/>
          <a:ext cx="63500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9</xdr:col>
      <xdr:colOff>1168400</xdr:colOff>
      <xdr:row>12</xdr:row>
      <xdr:rowOff>0</xdr:rowOff>
    </xdr:from>
    <xdr:to>
      <xdr:col>9</xdr:col>
      <xdr:colOff>1803400</xdr:colOff>
      <xdr:row>12</xdr:row>
      <xdr:rowOff>0</xdr:rowOff>
    </xdr:to>
    <xdr:sp macro="" textlink="">
      <xdr:nvSpPr>
        <xdr:cNvPr id="1024993" name="Rechteck 8">
          <a:extLst>
            <a:ext uri="{FF2B5EF4-FFF2-40B4-BE49-F238E27FC236}">
              <a16:creationId xmlns:a16="http://schemas.microsoft.com/office/drawing/2014/main" id="{ABBA168D-924D-4C17-872B-AB1F640EFEF2}"/>
            </a:ext>
          </a:extLst>
        </xdr:cNvPr>
        <xdr:cNvSpPr>
          <a:spLocks noChangeArrowheads="1"/>
        </xdr:cNvSpPr>
      </xdr:nvSpPr>
      <xdr:spPr bwMode="auto">
        <a:xfrm>
          <a:off x="8121650" y="3308350"/>
          <a:ext cx="635000" cy="0"/>
        </a:xfrm>
        <a:prstGeom prst="rect">
          <a:avLst/>
        </a:prstGeom>
        <a:solidFill>
          <a:srgbClr xmlns:mc="http://schemas.openxmlformats.org/markup-compatibility/2006" xmlns:a14="http://schemas.microsoft.com/office/drawing/2010/main" val="FFFFFF" mc:Ignorable="a14" a14:legacySpreadsheetColorIndex="9"/>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5</xdr:col>
      <xdr:colOff>977900</xdr:colOff>
      <xdr:row>19</xdr:row>
      <xdr:rowOff>139700</xdr:rowOff>
    </xdr:from>
    <xdr:to>
      <xdr:col>5</xdr:col>
      <xdr:colOff>977900</xdr:colOff>
      <xdr:row>21</xdr:row>
      <xdr:rowOff>38100</xdr:rowOff>
    </xdr:to>
    <xdr:sp macro="" textlink="">
      <xdr:nvSpPr>
        <xdr:cNvPr id="1024994" name="Line 4">
          <a:extLst>
            <a:ext uri="{FF2B5EF4-FFF2-40B4-BE49-F238E27FC236}">
              <a16:creationId xmlns:a16="http://schemas.microsoft.com/office/drawing/2014/main" id="{F9058F6F-3C5F-4110-A551-A5B615BF4DAB}"/>
            </a:ext>
          </a:extLst>
        </xdr:cNvPr>
        <xdr:cNvSpPr>
          <a:spLocks noChangeShapeType="1"/>
        </xdr:cNvSpPr>
      </xdr:nvSpPr>
      <xdr:spPr bwMode="auto">
        <a:xfrm>
          <a:off x="4705350" y="4908550"/>
          <a:ext cx="0" cy="4445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5</xdr:col>
      <xdr:colOff>977900</xdr:colOff>
      <xdr:row>19</xdr:row>
      <xdr:rowOff>127000</xdr:rowOff>
    </xdr:from>
    <xdr:to>
      <xdr:col>9</xdr:col>
      <xdr:colOff>1181100</xdr:colOff>
      <xdr:row>19</xdr:row>
      <xdr:rowOff>127000</xdr:rowOff>
    </xdr:to>
    <xdr:sp macro="" textlink="">
      <xdr:nvSpPr>
        <xdr:cNvPr id="1024995" name="Line 5">
          <a:extLst>
            <a:ext uri="{FF2B5EF4-FFF2-40B4-BE49-F238E27FC236}">
              <a16:creationId xmlns:a16="http://schemas.microsoft.com/office/drawing/2014/main" id="{B812E86B-7201-41A6-88FB-602E3DAFF05D}"/>
            </a:ext>
          </a:extLst>
        </xdr:cNvPr>
        <xdr:cNvSpPr>
          <a:spLocks noChangeShapeType="1"/>
        </xdr:cNvSpPr>
      </xdr:nvSpPr>
      <xdr:spPr bwMode="auto">
        <a:xfrm>
          <a:off x="4705350" y="4895850"/>
          <a:ext cx="34290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1187450</xdr:colOff>
      <xdr:row>19</xdr:row>
      <xdr:rowOff>0</xdr:rowOff>
    </xdr:from>
    <xdr:to>
      <xdr:col>9</xdr:col>
      <xdr:colOff>1187450</xdr:colOff>
      <xdr:row>19</xdr:row>
      <xdr:rowOff>127000</xdr:rowOff>
    </xdr:to>
    <xdr:sp macro="" textlink="">
      <xdr:nvSpPr>
        <xdr:cNvPr id="1024996" name="Line 6">
          <a:extLst>
            <a:ext uri="{FF2B5EF4-FFF2-40B4-BE49-F238E27FC236}">
              <a16:creationId xmlns:a16="http://schemas.microsoft.com/office/drawing/2014/main" id="{73060BFE-4844-4A8B-93B0-FA213DFF8C3A}"/>
            </a:ext>
          </a:extLst>
        </xdr:cNvPr>
        <xdr:cNvSpPr>
          <a:spLocks noChangeShapeType="1"/>
        </xdr:cNvSpPr>
      </xdr:nvSpPr>
      <xdr:spPr bwMode="auto">
        <a:xfrm flipH="1" flipV="1">
          <a:off x="8140700" y="4768850"/>
          <a:ext cx="0" cy="1270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596900</xdr:colOff>
      <xdr:row>23</xdr:row>
      <xdr:rowOff>114300</xdr:rowOff>
    </xdr:from>
    <xdr:to>
      <xdr:col>3</xdr:col>
      <xdr:colOff>596900</xdr:colOff>
      <xdr:row>24</xdr:row>
      <xdr:rowOff>12700</xdr:rowOff>
    </xdr:to>
    <xdr:sp macro="" textlink="">
      <xdr:nvSpPr>
        <xdr:cNvPr id="1024997" name="Line 7">
          <a:extLst>
            <a:ext uri="{FF2B5EF4-FFF2-40B4-BE49-F238E27FC236}">
              <a16:creationId xmlns:a16="http://schemas.microsoft.com/office/drawing/2014/main" id="{A2EEC0AD-3012-4A31-90E3-EB3FBF22A153}"/>
            </a:ext>
          </a:extLst>
        </xdr:cNvPr>
        <xdr:cNvSpPr>
          <a:spLocks noChangeShapeType="1"/>
        </xdr:cNvSpPr>
      </xdr:nvSpPr>
      <xdr:spPr bwMode="auto">
        <a:xfrm>
          <a:off x="2711450" y="5975350"/>
          <a:ext cx="0" cy="1714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xdr:col>
      <xdr:colOff>596900</xdr:colOff>
      <xdr:row>23</xdr:row>
      <xdr:rowOff>114300</xdr:rowOff>
    </xdr:from>
    <xdr:to>
      <xdr:col>9</xdr:col>
      <xdr:colOff>1181100</xdr:colOff>
      <xdr:row>23</xdr:row>
      <xdr:rowOff>114300</xdr:rowOff>
    </xdr:to>
    <xdr:sp macro="" textlink="">
      <xdr:nvSpPr>
        <xdr:cNvPr id="1024998" name="Line 10">
          <a:extLst>
            <a:ext uri="{FF2B5EF4-FFF2-40B4-BE49-F238E27FC236}">
              <a16:creationId xmlns:a16="http://schemas.microsoft.com/office/drawing/2014/main" id="{591BC7C7-CBBC-40EC-84D5-996CCC2C4D7C}"/>
            </a:ext>
          </a:extLst>
        </xdr:cNvPr>
        <xdr:cNvSpPr>
          <a:spLocks noChangeShapeType="1"/>
        </xdr:cNvSpPr>
      </xdr:nvSpPr>
      <xdr:spPr bwMode="auto">
        <a:xfrm flipV="1">
          <a:off x="2711450" y="5975350"/>
          <a:ext cx="54229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1187450</xdr:colOff>
      <xdr:row>23</xdr:row>
      <xdr:rowOff>0</xdr:rowOff>
    </xdr:from>
    <xdr:to>
      <xdr:col>9</xdr:col>
      <xdr:colOff>1187450</xdr:colOff>
      <xdr:row>23</xdr:row>
      <xdr:rowOff>114300</xdr:rowOff>
    </xdr:to>
    <xdr:sp macro="" textlink="">
      <xdr:nvSpPr>
        <xdr:cNvPr id="1024999" name="Line 11">
          <a:extLst>
            <a:ext uri="{FF2B5EF4-FFF2-40B4-BE49-F238E27FC236}">
              <a16:creationId xmlns:a16="http://schemas.microsoft.com/office/drawing/2014/main" id="{000C4EA6-FBE1-45A6-980C-AD5D07B0BCF2}"/>
            </a:ext>
          </a:extLst>
        </xdr:cNvPr>
        <xdr:cNvSpPr>
          <a:spLocks noChangeShapeType="1"/>
        </xdr:cNvSpPr>
      </xdr:nvSpPr>
      <xdr:spPr bwMode="auto">
        <a:xfrm flipH="1" flipV="1">
          <a:off x="8140700" y="5861050"/>
          <a:ext cx="0" cy="1143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1181100</xdr:colOff>
      <xdr:row>22</xdr:row>
      <xdr:rowOff>114300</xdr:rowOff>
    </xdr:from>
    <xdr:to>
      <xdr:col>8</xdr:col>
      <xdr:colOff>336550</xdr:colOff>
      <xdr:row>22</xdr:row>
      <xdr:rowOff>114300</xdr:rowOff>
    </xdr:to>
    <xdr:sp macro="" textlink="">
      <xdr:nvSpPr>
        <xdr:cNvPr id="1025000" name="Line 12">
          <a:extLst>
            <a:ext uri="{FF2B5EF4-FFF2-40B4-BE49-F238E27FC236}">
              <a16:creationId xmlns:a16="http://schemas.microsoft.com/office/drawing/2014/main" id="{1EAAAC40-870A-4037-BEDD-D77BD0B7C9D6}"/>
            </a:ext>
          </a:extLst>
        </xdr:cNvPr>
        <xdr:cNvSpPr>
          <a:spLocks noChangeShapeType="1"/>
        </xdr:cNvSpPr>
      </xdr:nvSpPr>
      <xdr:spPr bwMode="auto">
        <a:xfrm>
          <a:off x="6521450" y="5702300"/>
          <a:ext cx="4191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8</xdr:col>
      <xdr:colOff>0</xdr:colOff>
      <xdr:row>18</xdr:row>
      <xdr:rowOff>127000</xdr:rowOff>
    </xdr:from>
    <xdr:to>
      <xdr:col>9</xdr:col>
      <xdr:colOff>0</xdr:colOff>
      <xdr:row>18</xdr:row>
      <xdr:rowOff>127000</xdr:rowOff>
    </xdr:to>
    <xdr:sp macro="" textlink="">
      <xdr:nvSpPr>
        <xdr:cNvPr id="1025001" name="Line 14">
          <a:extLst>
            <a:ext uri="{FF2B5EF4-FFF2-40B4-BE49-F238E27FC236}">
              <a16:creationId xmlns:a16="http://schemas.microsoft.com/office/drawing/2014/main" id="{FDC1750B-742D-4422-A45A-A02829F52D95}"/>
            </a:ext>
          </a:extLst>
        </xdr:cNvPr>
        <xdr:cNvSpPr>
          <a:spLocks noChangeShapeType="1"/>
        </xdr:cNvSpPr>
      </xdr:nvSpPr>
      <xdr:spPr bwMode="auto">
        <a:xfrm>
          <a:off x="6604000" y="4622800"/>
          <a:ext cx="3492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8</xdr:col>
      <xdr:colOff>12700</xdr:colOff>
      <xdr:row>25</xdr:row>
      <xdr:rowOff>127000</xdr:rowOff>
    </xdr:from>
    <xdr:to>
      <xdr:col>9</xdr:col>
      <xdr:colOff>6350</xdr:colOff>
      <xdr:row>25</xdr:row>
      <xdr:rowOff>127000</xdr:rowOff>
    </xdr:to>
    <xdr:sp macro="" textlink="">
      <xdr:nvSpPr>
        <xdr:cNvPr id="1025002" name="Line 16">
          <a:extLst>
            <a:ext uri="{FF2B5EF4-FFF2-40B4-BE49-F238E27FC236}">
              <a16:creationId xmlns:a16="http://schemas.microsoft.com/office/drawing/2014/main" id="{01B9EE11-8570-43CA-86CB-DC011200455B}"/>
            </a:ext>
          </a:extLst>
        </xdr:cNvPr>
        <xdr:cNvSpPr>
          <a:spLocks noChangeShapeType="1"/>
        </xdr:cNvSpPr>
      </xdr:nvSpPr>
      <xdr:spPr bwMode="auto">
        <a:xfrm>
          <a:off x="6616700" y="6534150"/>
          <a:ext cx="3429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6</xdr:col>
      <xdr:colOff>12700</xdr:colOff>
      <xdr:row>28</xdr:row>
      <xdr:rowOff>114300</xdr:rowOff>
    </xdr:from>
    <xdr:to>
      <xdr:col>9</xdr:col>
      <xdr:colOff>0</xdr:colOff>
      <xdr:row>28</xdr:row>
      <xdr:rowOff>114300</xdr:rowOff>
    </xdr:to>
    <xdr:sp macro="" textlink="">
      <xdr:nvSpPr>
        <xdr:cNvPr id="1025003" name="Line 17">
          <a:extLst>
            <a:ext uri="{FF2B5EF4-FFF2-40B4-BE49-F238E27FC236}">
              <a16:creationId xmlns:a16="http://schemas.microsoft.com/office/drawing/2014/main" id="{62128C6E-1663-48C8-A0E3-2A5111081DCA}"/>
            </a:ext>
          </a:extLst>
        </xdr:cNvPr>
        <xdr:cNvSpPr>
          <a:spLocks noChangeShapeType="1"/>
        </xdr:cNvSpPr>
      </xdr:nvSpPr>
      <xdr:spPr bwMode="auto">
        <a:xfrm flipV="1">
          <a:off x="5003800" y="7340600"/>
          <a:ext cx="19494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9</xdr:col>
      <xdr:colOff>1187450</xdr:colOff>
      <xdr:row>26</xdr:row>
      <xdr:rowOff>0</xdr:rowOff>
    </xdr:from>
    <xdr:to>
      <xdr:col>9</xdr:col>
      <xdr:colOff>1187450</xdr:colOff>
      <xdr:row>26</xdr:row>
      <xdr:rowOff>114300</xdr:rowOff>
    </xdr:to>
    <xdr:sp macro="" textlink="">
      <xdr:nvSpPr>
        <xdr:cNvPr id="1025004" name="Line 18">
          <a:extLst>
            <a:ext uri="{FF2B5EF4-FFF2-40B4-BE49-F238E27FC236}">
              <a16:creationId xmlns:a16="http://schemas.microsoft.com/office/drawing/2014/main" id="{B315BEA7-8CBD-4D1D-8C85-DD1193728B2B}"/>
            </a:ext>
          </a:extLst>
        </xdr:cNvPr>
        <xdr:cNvSpPr>
          <a:spLocks noChangeShapeType="1"/>
        </xdr:cNvSpPr>
      </xdr:nvSpPr>
      <xdr:spPr bwMode="auto">
        <a:xfrm flipH="1" flipV="1">
          <a:off x="8140700" y="6680200"/>
          <a:ext cx="0" cy="1143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596900</xdr:colOff>
      <xdr:row>26</xdr:row>
      <xdr:rowOff>114300</xdr:rowOff>
    </xdr:from>
    <xdr:to>
      <xdr:col>9</xdr:col>
      <xdr:colOff>1200150</xdr:colOff>
      <xdr:row>26</xdr:row>
      <xdr:rowOff>114300</xdr:rowOff>
    </xdr:to>
    <xdr:sp macro="" textlink="">
      <xdr:nvSpPr>
        <xdr:cNvPr id="1025005" name="Line 19">
          <a:extLst>
            <a:ext uri="{FF2B5EF4-FFF2-40B4-BE49-F238E27FC236}">
              <a16:creationId xmlns:a16="http://schemas.microsoft.com/office/drawing/2014/main" id="{134D7265-48A8-4CA3-9EE0-F889C49C62BB}"/>
            </a:ext>
          </a:extLst>
        </xdr:cNvPr>
        <xdr:cNvSpPr>
          <a:spLocks noChangeShapeType="1"/>
        </xdr:cNvSpPr>
      </xdr:nvSpPr>
      <xdr:spPr bwMode="auto">
        <a:xfrm flipV="1">
          <a:off x="2711450" y="6794500"/>
          <a:ext cx="54419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596900</xdr:colOff>
      <xdr:row>26</xdr:row>
      <xdr:rowOff>114300</xdr:rowOff>
    </xdr:from>
    <xdr:to>
      <xdr:col>3</xdr:col>
      <xdr:colOff>596900</xdr:colOff>
      <xdr:row>27</xdr:row>
      <xdr:rowOff>12700</xdr:rowOff>
    </xdr:to>
    <xdr:sp macro="" textlink="">
      <xdr:nvSpPr>
        <xdr:cNvPr id="1025006" name="Line 20">
          <a:extLst>
            <a:ext uri="{FF2B5EF4-FFF2-40B4-BE49-F238E27FC236}">
              <a16:creationId xmlns:a16="http://schemas.microsoft.com/office/drawing/2014/main" id="{D428D912-55BF-4644-9920-41EC15DD7944}"/>
            </a:ext>
          </a:extLst>
        </xdr:cNvPr>
        <xdr:cNvSpPr>
          <a:spLocks noChangeShapeType="1"/>
        </xdr:cNvSpPr>
      </xdr:nvSpPr>
      <xdr:spPr bwMode="auto">
        <a:xfrm>
          <a:off x="2711450" y="6794500"/>
          <a:ext cx="0" cy="1714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9</xdr:col>
      <xdr:colOff>482600</xdr:colOff>
      <xdr:row>1</xdr:row>
      <xdr:rowOff>25400</xdr:rowOff>
    </xdr:from>
    <xdr:to>
      <xdr:col>9</xdr:col>
      <xdr:colOff>2324100</xdr:colOff>
      <xdr:row>3</xdr:row>
      <xdr:rowOff>241300</xdr:rowOff>
    </xdr:to>
    <xdr:pic>
      <xdr:nvPicPr>
        <xdr:cNvPr id="1025007" name="Grafik 1">
          <a:extLst>
            <a:ext uri="{FF2B5EF4-FFF2-40B4-BE49-F238E27FC236}">
              <a16:creationId xmlns:a16="http://schemas.microsoft.com/office/drawing/2014/main" id="{28463F37-839A-4173-B961-4882C250E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35850" y="298450"/>
          <a:ext cx="1841500"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7</xdr:col>
      <xdr:colOff>12700</xdr:colOff>
      <xdr:row>6</xdr:row>
      <xdr:rowOff>419100</xdr:rowOff>
    </xdr:from>
    <xdr:to>
      <xdr:col>10</xdr:col>
      <xdr:colOff>50800</xdr:colOff>
      <xdr:row>41</xdr:row>
      <xdr:rowOff>12700</xdr:rowOff>
    </xdr:to>
    <xdr:sp macro="" textlink="">
      <xdr:nvSpPr>
        <xdr:cNvPr id="1231765" name="Freeform 8">
          <a:extLst>
            <a:ext uri="{FF2B5EF4-FFF2-40B4-BE49-F238E27FC236}">
              <a16:creationId xmlns:a16="http://schemas.microsoft.com/office/drawing/2014/main" id="{6C357994-CB0D-4854-AE92-BC2CAE1CCABD}"/>
            </a:ext>
          </a:extLst>
        </xdr:cNvPr>
        <xdr:cNvSpPr>
          <a:spLocks/>
        </xdr:cNvSpPr>
      </xdr:nvSpPr>
      <xdr:spPr bwMode="auto">
        <a:xfrm rot="432511">
          <a:off x="3968750" y="1504950"/>
          <a:ext cx="1714500" cy="6680200"/>
        </a:xfrm>
        <a:custGeom>
          <a:avLst/>
          <a:gdLst>
            <a:gd name="T0" fmla="*/ 2147483646 w 10102"/>
            <a:gd name="T1" fmla="*/ 2147483646 h 10000"/>
            <a:gd name="T2" fmla="*/ 2147483646 w 10102"/>
            <a:gd name="T3" fmla="*/ 2147483646 h 10000"/>
            <a:gd name="T4" fmla="*/ 2147483646 w 10102"/>
            <a:gd name="T5" fmla="*/ 2147483646 h 10000"/>
            <a:gd name="T6" fmla="*/ 2147483646 w 10102"/>
            <a:gd name="T7" fmla="*/ 2147483646 h 10000"/>
            <a:gd name="T8" fmla="*/ 0 w 10102"/>
            <a:gd name="T9" fmla="*/ 2147483646 h 10000"/>
            <a:gd name="T10" fmla="*/ 2147483646 w 10102"/>
            <a:gd name="T11" fmla="*/ 2147483646 h 10000"/>
            <a:gd name="T12" fmla="*/ 2147483646 w 10102"/>
            <a:gd name="T13" fmla="*/ 2147483646 h 10000"/>
            <a:gd name="T14" fmla="*/ 2147483646 w 10102"/>
            <a:gd name="T15" fmla="*/ 2147483646 h 10000"/>
            <a:gd name="T16" fmla="*/ 2147483646 w 10102"/>
            <a:gd name="T17" fmla="*/ 2147483646 h 10000"/>
            <a:gd name="T18" fmla="*/ 2147483646 w 10102"/>
            <a:gd name="T19" fmla="*/ 2147483646 h 10000"/>
            <a:gd name="T20" fmla="*/ 2147483646 w 10102"/>
            <a:gd name="T21" fmla="*/ 2147483646 h 10000"/>
            <a:gd name="T22" fmla="*/ 2147483646 w 10102"/>
            <a:gd name="T23" fmla="*/ 2147483646 h 10000"/>
            <a:gd name="T24" fmla="*/ 2147483646 w 10102"/>
            <a:gd name="T25" fmla="*/ 2147483646 h 10000"/>
            <a:gd name="T26" fmla="*/ 2147483646 w 10102"/>
            <a:gd name="T27" fmla="*/ 2147483646 h 10000"/>
            <a:gd name="T28" fmla="*/ 2147483646 w 10102"/>
            <a:gd name="T29" fmla="*/ 2147483646 h 10000"/>
            <a:gd name="T30" fmla="*/ 2147483646 w 10102"/>
            <a:gd name="T31" fmla="*/ 2147483646 h 10000"/>
            <a:gd name="T32" fmla="*/ 2147483646 w 10102"/>
            <a:gd name="T33" fmla="*/ 0 h 10000"/>
            <a:gd name="T34" fmla="*/ 2147483646 w 10102"/>
            <a:gd name="T35" fmla="*/ 2147483646 h 10000"/>
            <a:gd name="T36" fmla="*/ 0 60000 65536"/>
            <a:gd name="T37" fmla="*/ 0 60000 65536"/>
            <a:gd name="T38" fmla="*/ 0 60000 65536"/>
            <a:gd name="T39" fmla="*/ 0 60000 65536"/>
            <a:gd name="T40" fmla="*/ 0 60000 65536"/>
            <a:gd name="T41" fmla="*/ 0 60000 65536"/>
            <a:gd name="T42" fmla="*/ 0 60000 65536"/>
            <a:gd name="T43" fmla="*/ 0 60000 65536"/>
            <a:gd name="T44" fmla="*/ 0 60000 65536"/>
            <a:gd name="T45" fmla="*/ 0 60000 65536"/>
            <a:gd name="T46" fmla="*/ 0 60000 65536"/>
            <a:gd name="T47" fmla="*/ 0 60000 65536"/>
            <a:gd name="T48" fmla="*/ 0 60000 65536"/>
            <a:gd name="T49" fmla="*/ 0 60000 65536"/>
            <a:gd name="T50" fmla="*/ 0 60000 65536"/>
            <a:gd name="T51" fmla="*/ 0 60000 65536"/>
            <a:gd name="T52" fmla="*/ 0 60000 65536"/>
            <a:gd name="T53" fmla="*/ 0 60000 65536"/>
          </a:gdLst>
          <a:ahLst/>
          <a:cxnLst>
            <a:cxn ang="T36">
              <a:pos x="T0" y="T1"/>
            </a:cxn>
            <a:cxn ang="T37">
              <a:pos x="T2" y="T3"/>
            </a:cxn>
            <a:cxn ang="T38">
              <a:pos x="T4" y="T5"/>
            </a:cxn>
            <a:cxn ang="T39">
              <a:pos x="T6" y="T7"/>
            </a:cxn>
            <a:cxn ang="T40">
              <a:pos x="T8" y="T9"/>
            </a:cxn>
            <a:cxn ang="T41">
              <a:pos x="T10" y="T11"/>
            </a:cxn>
            <a:cxn ang="T42">
              <a:pos x="T12" y="T13"/>
            </a:cxn>
            <a:cxn ang="T43">
              <a:pos x="T14" y="T15"/>
            </a:cxn>
            <a:cxn ang="T44">
              <a:pos x="T16" y="T17"/>
            </a:cxn>
            <a:cxn ang="T45">
              <a:pos x="T18" y="T19"/>
            </a:cxn>
            <a:cxn ang="T46">
              <a:pos x="T20" y="T21"/>
            </a:cxn>
            <a:cxn ang="T47">
              <a:pos x="T22" y="T23"/>
            </a:cxn>
            <a:cxn ang="T48">
              <a:pos x="T24" y="T25"/>
            </a:cxn>
            <a:cxn ang="T49">
              <a:pos x="T26" y="T27"/>
            </a:cxn>
            <a:cxn ang="T50">
              <a:pos x="T28" y="T29"/>
            </a:cxn>
            <a:cxn ang="T51">
              <a:pos x="T30" y="T31"/>
            </a:cxn>
            <a:cxn ang="T52">
              <a:pos x="T32" y="T33"/>
            </a:cxn>
            <a:cxn ang="T53">
              <a:pos x="T34" y="T35"/>
            </a:cxn>
          </a:cxnLst>
          <a:rect l="0" t="0" r="r" b="b"/>
          <a:pathLst>
            <a:path w="10102" h="10000">
              <a:moveTo>
                <a:pt x="3955" y="54"/>
              </a:moveTo>
              <a:cubicBezTo>
                <a:pt x="2824" y="694"/>
                <a:pt x="1948" y="1396"/>
                <a:pt x="1475" y="2023"/>
              </a:cubicBezTo>
              <a:cubicBezTo>
                <a:pt x="928" y="2797"/>
                <a:pt x="803" y="3356"/>
                <a:pt x="557" y="4026"/>
              </a:cubicBezTo>
              <a:cubicBezTo>
                <a:pt x="466" y="4668"/>
                <a:pt x="374" y="5310"/>
                <a:pt x="283" y="5952"/>
              </a:cubicBezTo>
              <a:cubicBezTo>
                <a:pt x="185" y="6622"/>
                <a:pt x="98" y="7315"/>
                <a:pt x="0" y="7984"/>
              </a:cubicBezTo>
              <a:cubicBezTo>
                <a:pt x="59" y="8623"/>
                <a:pt x="60" y="8803"/>
                <a:pt x="118" y="9441"/>
              </a:cubicBezTo>
              <a:cubicBezTo>
                <a:pt x="891" y="9569"/>
                <a:pt x="1446" y="9705"/>
                <a:pt x="2436" y="9825"/>
              </a:cubicBezTo>
              <a:cubicBezTo>
                <a:pt x="3501" y="9929"/>
                <a:pt x="4048" y="9971"/>
                <a:pt x="5562" y="10000"/>
              </a:cubicBezTo>
              <a:cubicBezTo>
                <a:pt x="7033" y="9970"/>
                <a:pt x="7138" y="9957"/>
                <a:pt x="8237" y="9893"/>
              </a:cubicBezTo>
              <a:lnTo>
                <a:pt x="10102" y="9726"/>
              </a:lnTo>
              <a:cubicBezTo>
                <a:pt x="10003" y="9395"/>
                <a:pt x="9903" y="9065"/>
                <a:pt x="9804" y="8734"/>
              </a:cubicBezTo>
              <a:lnTo>
                <a:pt x="9314" y="7431"/>
              </a:lnTo>
              <a:lnTo>
                <a:pt x="8672" y="6094"/>
              </a:lnTo>
              <a:lnTo>
                <a:pt x="7992" y="4733"/>
              </a:lnTo>
              <a:lnTo>
                <a:pt x="7238" y="3324"/>
              </a:lnTo>
              <a:lnTo>
                <a:pt x="6451" y="1858"/>
              </a:lnTo>
              <a:lnTo>
                <a:pt x="5257" y="0"/>
              </a:lnTo>
              <a:lnTo>
                <a:pt x="3955" y="54"/>
              </a:lnTo>
              <a:close/>
            </a:path>
          </a:pathLst>
        </a:custGeom>
        <a:solidFill>
          <a:srgbClr xmlns:mc="http://schemas.openxmlformats.org/markup-compatibility/2006" xmlns:a14="http://schemas.microsoft.com/office/drawing/2010/main" val="FFFFFF" mc:Ignorable="a14" a14:legacySpreadsheetColorIndex="9"/>
        </a:solidFill>
        <a:ln w="222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444500</xdr:colOff>
      <xdr:row>37</xdr:row>
      <xdr:rowOff>63500</xdr:rowOff>
    </xdr:from>
    <xdr:to>
      <xdr:col>9</xdr:col>
      <xdr:colOff>304800</xdr:colOff>
      <xdr:row>39</xdr:row>
      <xdr:rowOff>101600</xdr:rowOff>
    </xdr:to>
    <xdr:sp macro="" textlink="">
      <xdr:nvSpPr>
        <xdr:cNvPr id="1231766" name="Bogen 2">
          <a:extLst>
            <a:ext uri="{FF2B5EF4-FFF2-40B4-BE49-F238E27FC236}">
              <a16:creationId xmlns:a16="http://schemas.microsoft.com/office/drawing/2014/main" id="{1DF1FE4B-16B6-47FC-9931-8AC1371463F9}"/>
            </a:ext>
          </a:extLst>
        </xdr:cNvPr>
        <xdr:cNvSpPr>
          <a:spLocks/>
        </xdr:cNvSpPr>
      </xdr:nvSpPr>
      <xdr:spPr bwMode="auto">
        <a:xfrm rot="-5400000">
          <a:off x="5070475" y="7445375"/>
          <a:ext cx="425450" cy="457200"/>
        </a:xfrm>
        <a:custGeom>
          <a:avLst/>
          <a:gdLst>
            <a:gd name="T0" fmla="*/ 754798 w 414609"/>
            <a:gd name="T1" fmla="*/ 0 h 430913"/>
            <a:gd name="T2" fmla="*/ 1509607 w 414609"/>
            <a:gd name="T3" fmla="*/ 4684622 h 430913"/>
            <a:gd name="T4" fmla="*/ 0 60000 65536"/>
            <a:gd name="T5" fmla="*/ 0 60000 65536"/>
          </a:gdLst>
          <a:ahLst/>
          <a:cxnLst>
            <a:cxn ang="T4">
              <a:pos x="T0" y="T1"/>
            </a:cxn>
            <a:cxn ang="T5">
              <a:pos x="T2" y="T3"/>
            </a:cxn>
          </a:cxnLst>
          <a:rect l="0" t="0" r="r" b="b"/>
          <a:pathLst>
            <a:path w="414609" h="430913" stroke="0">
              <a:moveTo>
                <a:pt x="207304" y="0"/>
              </a:moveTo>
              <a:cubicBezTo>
                <a:pt x="321795" y="0"/>
                <a:pt x="414609" y="96463"/>
                <a:pt x="414609" y="215457"/>
              </a:cubicBezTo>
              <a:lnTo>
                <a:pt x="207305" y="215457"/>
              </a:lnTo>
              <a:cubicBezTo>
                <a:pt x="207305" y="143638"/>
                <a:pt x="207304" y="71819"/>
                <a:pt x="207304" y="0"/>
              </a:cubicBezTo>
              <a:close/>
            </a:path>
            <a:path w="414609" h="430913" fill="none">
              <a:moveTo>
                <a:pt x="207304" y="0"/>
              </a:moveTo>
              <a:cubicBezTo>
                <a:pt x="321795" y="0"/>
                <a:pt x="414609" y="96463"/>
                <a:pt x="414609" y="215457"/>
              </a:cubicBezTo>
            </a:path>
          </a:pathLst>
        </a:custGeom>
        <a:solidFill>
          <a:srgbClr xmlns:mc="http://schemas.openxmlformats.org/markup-compatibility/2006" xmlns:a14="http://schemas.microsoft.com/office/drawing/2010/main" val="FFFFFF" mc:Ignorable="a14" a14:legacySpreadsheetColorIndex="9"/>
        </a:solid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6</xdr:col>
      <xdr:colOff>228600</xdr:colOff>
      <xdr:row>8</xdr:row>
      <xdr:rowOff>101600</xdr:rowOff>
    </xdr:from>
    <xdr:to>
      <xdr:col>9</xdr:col>
      <xdr:colOff>190500</xdr:colOff>
      <xdr:row>8</xdr:row>
      <xdr:rowOff>101600</xdr:rowOff>
    </xdr:to>
    <xdr:sp macro="" textlink="">
      <xdr:nvSpPr>
        <xdr:cNvPr id="1231767" name="Line 17">
          <a:extLst>
            <a:ext uri="{FF2B5EF4-FFF2-40B4-BE49-F238E27FC236}">
              <a16:creationId xmlns:a16="http://schemas.microsoft.com/office/drawing/2014/main" id="{10535E5B-13B9-4B16-B5A5-D7CE9F6BF007}"/>
            </a:ext>
          </a:extLst>
        </xdr:cNvPr>
        <xdr:cNvSpPr>
          <a:spLocks noChangeShapeType="1"/>
        </xdr:cNvSpPr>
      </xdr:nvSpPr>
      <xdr:spPr bwMode="auto">
        <a:xfrm flipV="1">
          <a:off x="3663950" y="1797050"/>
          <a:ext cx="17335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none" w="sm" len="sm"/>
        </a:ln>
        <a:extLst>
          <a:ext uri="{909E8E84-426E-40DD-AFC4-6F175D3DCCD1}">
            <a14:hiddenFill xmlns:a14="http://schemas.microsoft.com/office/drawing/2010/main">
              <a:noFill/>
            </a14:hiddenFill>
          </a:ext>
        </a:extLst>
      </xdr:spPr>
    </xdr:sp>
    <xdr:clientData/>
  </xdr:twoCellAnchor>
  <xdr:twoCellAnchor>
    <xdr:from>
      <xdr:col>5</xdr:col>
      <xdr:colOff>0</xdr:colOff>
      <xdr:row>10</xdr:row>
      <xdr:rowOff>101600</xdr:rowOff>
    </xdr:from>
    <xdr:to>
      <xdr:col>6</xdr:col>
      <xdr:colOff>228600</xdr:colOff>
      <xdr:row>10</xdr:row>
      <xdr:rowOff>101600</xdr:rowOff>
    </xdr:to>
    <xdr:cxnSp macro="">
      <xdr:nvCxnSpPr>
        <xdr:cNvPr id="1231768" name="AutoShape 20">
          <a:extLst>
            <a:ext uri="{FF2B5EF4-FFF2-40B4-BE49-F238E27FC236}">
              <a16:creationId xmlns:a16="http://schemas.microsoft.com/office/drawing/2014/main" id="{0811551F-730B-4BC5-B902-4B392CCA37F5}"/>
            </a:ext>
          </a:extLst>
        </xdr:cNvPr>
        <xdr:cNvCxnSpPr>
          <a:cxnSpLocks noChangeShapeType="1"/>
        </xdr:cNvCxnSpPr>
      </xdr:nvCxnSpPr>
      <xdr:spPr bwMode="auto">
        <a:xfrm flipH="1">
          <a:off x="3086100" y="2197100"/>
          <a:ext cx="577850" cy="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7</xdr:col>
      <xdr:colOff>539750</xdr:colOff>
      <xdr:row>7</xdr:row>
      <xdr:rowOff>25400</xdr:rowOff>
    </xdr:from>
    <xdr:to>
      <xdr:col>9</xdr:col>
      <xdr:colOff>171450</xdr:colOff>
      <xdr:row>7</xdr:row>
      <xdr:rowOff>25400</xdr:rowOff>
    </xdr:to>
    <xdr:sp macro="" textlink="">
      <xdr:nvSpPr>
        <xdr:cNvPr id="1231769" name="Line 21">
          <a:extLst>
            <a:ext uri="{FF2B5EF4-FFF2-40B4-BE49-F238E27FC236}">
              <a16:creationId xmlns:a16="http://schemas.microsoft.com/office/drawing/2014/main" id="{EBDBF815-D825-4C84-BDAD-1CEB429315C4}"/>
            </a:ext>
          </a:extLst>
        </xdr:cNvPr>
        <xdr:cNvSpPr>
          <a:spLocks noChangeShapeType="1"/>
        </xdr:cNvSpPr>
      </xdr:nvSpPr>
      <xdr:spPr bwMode="auto">
        <a:xfrm flipH="1">
          <a:off x="4495800" y="1530350"/>
          <a:ext cx="8826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247650</xdr:colOff>
      <xdr:row>8</xdr:row>
      <xdr:rowOff>38100</xdr:rowOff>
    </xdr:from>
    <xdr:to>
      <xdr:col>8</xdr:col>
      <xdr:colOff>400050</xdr:colOff>
      <xdr:row>8</xdr:row>
      <xdr:rowOff>190500</xdr:rowOff>
    </xdr:to>
    <xdr:sp macro="" textlink="">
      <xdr:nvSpPr>
        <xdr:cNvPr id="1231770" name="Line 22">
          <a:extLst>
            <a:ext uri="{FF2B5EF4-FFF2-40B4-BE49-F238E27FC236}">
              <a16:creationId xmlns:a16="http://schemas.microsoft.com/office/drawing/2014/main" id="{A24A14F3-7674-42F3-88E5-C3A31CCACC9A}"/>
            </a:ext>
          </a:extLst>
        </xdr:cNvPr>
        <xdr:cNvSpPr>
          <a:spLocks noChangeShapeType="1"/>
        </xdr:cNvSpPr>
      </xdr:nvSpPr>
      <xdr:spPr bwMode="auto">
        <a:xfrm>
          <a:off x="4857750" y="1733550"/>
          <a:ext cx="152400" cy="15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63500</xdr:colOff>
      <xdr:row>28</xdr:row>
      <xdr:rowOff>184150</xdr:rowOff>
    </xdr:from>
    <xdr:to>
      <xdr:col>9</xdr:col>
      <xdr:colOff>196850</xdr:colOff>
      <xdr:row>29</xdr:row>
      <xdr:rowOff>146050</xdr:rowOff>
    </xdr:to>
    <xdr:sp macro="" textlink="">
      <xdr:nvSpPr>
        <xdr:cNvPr id="1231771" name="Line 51">
          <a:extLst>
            <a:ext uri="{FF2B5EF4-FFF2-40B4-BE49-F238E27FC236}">
              <a16:creationId xmlns:a16="http://schemas.microsoft.com/office/drawing/2014/main" id="{8055CE37-7B3E-4AFE-B136-044C7CB476D2}"/>
            </a:ext>
          </a:extLst>
        </xdr:cNvPr>
        <xdr:cNvSpPr>
          <a:spLocks noChangeShapeType="1"/>
        </xdr:cNvSpPr>
      </xdr:nvSpPr>
      <xdr:spPr bwMode="auto">
        <a:xfrm>
          <a:off x="5270500" y="5848350"/>
          <a:ext cx="133350" cy="15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736600</xdr:colOff>
      <xdr:row>30</xdr:row>
      <xdr:rowOff>101600</xdr:rowOff>
    </xdr:from>
    <xdr:to>
      <xdr:col>6</xdr:col>
      <xdr:colOff>12700</xdr:colOff>
      <xdr:row>30</xdr:row>
      <xdr:rowOff>101600</xdr:rowOff>
    </xdr:to>
    <xdr:sp macro="" textlink="">
      <xdr:nvSpPr>
        <xdr:cNvPr id="1231772" name="Line 58">
          <a:extLst>
            <a:ext uri="{FF2B5EF4-FFF2-40B4-BE49-F238E27FC236}">
              <a16:creationId xmlns:a16="http://schemas.microsoft.com/office/drawing/2014/main" id="{84E7DBCC-DA79-49D8-AEA1-1FA485706A54}"/>
            </a:ext>
          </a:extLst>
        </xdr:cNvPr>
        <xdr:cNvSpPr>
          <a:spLocks noChangeShapeType="1"/>
        </xdr:cNvSpPr>
      </xdr:nvSpPr>
      <xdr:spPr bwMode="auto">
        <a:xfrm flipH="1">
          <a:off x="2000250" y="6146800"/>
          <a:ext cx="14478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30</xdr:row>
      <xdr:rowOff>101600</xdr:rowOff>
    </xdr:from>
    <xdr:to>
      <xdr:col>6</xdr:col>
      <xdr:colOff>12700</xdr:colOff>
      <xdr:row>34</xdr:row>
      <xdr:rowOff>0</xdr:rowOff>
    </xdr:to>
    <xdr:sp macro="" textlink="">
      <xdr:nvSpPr>
        <xdr:cNvPr id="1231773" name="Line 62">
          <a:extLst>
            <a:ext uri="{FF2B5EF4-FFF2-40B4-BE49-F238E27FC236}">
              <a16:creationId xmlns:a16="http://schemas.microsoft.com/office/drawing/2014/main" id="{53D24743-29D7-42A0-BB55-FFA63FDD8472}"/>
            </a:ext>
          </a:extLst>
        </xdr:cNvPr>
        <xdr:cNvSpPr>
          <a:spLocks noChangeShapeType="1"/>
        </xdr:cNvSpPr>
      </xdr:nvSpPr>
      <xdr:spPr bwMode="auto">
        <a:xfrm flipV="1">
          <a:off x="3435350" y="6146800"/>
          <a:ext cx="12700" cy="6667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101600</xdr:rowOff>
    </xdr:from>
    <xdr:to>
      <xdr:col>6</xdr:col>
      <xdr:colOff>0</xdr:colOff>
      <xdr:row>26</xdr:row>
      <xdr:rowOff>101600</xdr:rowOff>
    </xdr:to>
    <xdr:sp macro="" textlink="">
      <xdr:nvSpPr>
        <xdr:cNvPr id="1231774" name="Line 64">
          <a:extLst>
            <a:ext uri="{FF2B5EF4-FFF2-40B4-BE49-F238E27FC236}">
              <a16:creationId xmlns:a16="http://schemas.microsoft.com/office/drawing/2014/main" id="{04B121F1-2D9A-4663-A2A1-ACABF234F09D}"/>
            </a:ext>
          </a:extLst>
        </xdr:cNvPr>
        <xdr:cNvSpPr>
          <a:spLocks noChangeShapeType="1"/>
        </xdr:cNvSpPr>
      </xdr:nvSpPr>
      <xdr:spPr bwMode="auto">
        <a:xfrm flipH="1">
          <a:off x="2006600" y="5384800"/>
          <a:ext cx="14287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742950</xdr:colOff>
      <xdr:row>28</xdr:row>
      <xdr:rowOff>101600</xdr:rowOff>
    </xdr:from>
    <xdr:to>
      <xdr:col>6</xdr:col>
      <xdr:colOff>0</xdr:colOff>
      <xdr:row>28</xdr:row>
      <xdr:rowOff>101600</xdr:rowOff>
    </xdr:to>
    <xdr:sp macro="" textlink="">
      <xdr:nvSpPr>
        <xdr:cNvPr id="1231775" name="Line 66">
          <a:extLst>
            <a:ext uri="{FF2B5EF4-FFF2-40B4-BE49-F238E27FC236}">
              <a16:creationId xmlns:a16="http://schemas.microsoft.com/office/drawing/2014/main" id="{B3876F08-CDBF-499B-A030-C70BDFC95E05}"/>
            </a:ext>
          </a:extLst>
        </xdr:cNvPr>
        <xdr:cNvSpPr>
          <a:spLocks noChangeShapeType="1"/>
        </xdr:cNvSpPr>
      </xdr:nvSpPr>
      <xdr:spPr bwMode="auto">
        <a:xfrm flipH="1" flipV="1">
          <a:off x="2006600" y="5765800"/>
          <a:ext cx="14287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349250</xdr:colOff>
      <xdr:row>28</xdr:row>
      <xdr:rowOff>165100</xdr:rowOff>
    </xdr:from>
    <xdr:to>
      <xdr:col>6</xdr:col>
      <xdr:colOff>495300</xdr:colOff>
      <xdr:row>29</xdr:row>
      <xdr:rowOff>127000</xdr:rowOff>
    </xdr:to>
    <xdr:sp macro="" textlink="">
      <xdr:nvSpPr>
        <xdr:cNvPr id="1231776" name="Line 67">
          <a:extLst>
            <a:ext uri="{FF2B5EF4-FFF2-40B4-BE49-F238E27FC236}">
              <a16:creationId xmlns:a16="http://schemas.microsoft.com/office/drawing/2014/main" id="{461FF449-1FA3-45D8-9F3A-35711F256C32}"/>
            </a:ext>
          </a:extLst>
        </xdr:cNvPr>
        <xdr:cNvSpPr>
          <a:spLocks noChangeShapeType="1"/>
        </xdr:cNvSpPr>
      </xdr:nvSpPr>
      <xdr:spPr bwMode="auto">
        <a:xfrm>
          <a:off x="3784600" y="5829300"/>
          <a:ext cx="146050" cy="15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495300</xdr:colOff>
      <xdr:row>24</xdr:row>
      <xdr:rowOff>63500</xdr:rowOff>
    </xdr:from>
    <xdr:to>
      <xdr:col>7</xdr:col>
      <xdr:colOff>120650</xdr:colOff>
      <xdr:row>25</xdr:row>
      <xdr:rowOff>25400</xdr:rowOff>
    </xdr:to>
    <xdr:sp macro="" textlink="">
      <xdr:nvSpPr>
        <xdr:cNvPr id="1231777" name="Line 69">
          <a:extLst>
            <a:ext uri="{FF2B5EF4-FFF2-40B4-BE49-F238E27FC236}">
              <a16:creationId xmlns:a16="http://schemas.microsoft.com/office/drawing/2014/main" id="{D10B7637-7A51-45C4-9AE4-7D9B2EB77D36}"/>
            </a:ext>
          </a:extLst>
        </xdr:cNvPr>
        <xdr:cNvSpPr>
          <a:spLocks noChangeShapeType="1"/>
        </xdr:cNvSpPr>
      </xdr:nvSpPr>
      <xdr:spPr bwMode="auto">
        <a:xfrm>
          <a:off x="3930650" y="4965700"/>
          <a:ext cx="146050" cy="15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63500</xdr:colOff>
      <xdr:row>24</xdr:row>
      <xdr:rowOff>101600</xdr:rowOff>
    </xdr:from>
    <xdr:to>
      <xdr:col>9</xdr:col>
      <xdr:colOff>190500</xdr:colOff>
      <xdr:row>25</xdr:row>
      <xdr:rowOff>25400</xdr:rowOff>
    </xdr:to>
    <xdr:sp macro="" textlink="">
      <xdr:nvSpPr>
        <xdr:cNvPr id="1231778" name="Line 80">
          <a:extLst>
            <a:ext uri="{FF2B5EF4-FFF2-40B4-BE49-F238E27FC236}">
              <a16:creationId xmlns:a16="http://schemas.microsoft.com/office/drawing/2014/main" id="{5E788D1E-7623-483F-B9FE-A7E158484D7F}"/>
            </a:ext>
          </a:extLst>
        </xdr:cNvPr>
        <xdr:cNvSpPr>
          <a:spLocks noChangeShapeType="1"/>
        </xdr:cNvSpPr>
      </xdr:nvSpPr>
      <xdr:spPr bwMode="auto">
        <a:xfrm flipH="1" flipV="1">
          <a:off x="5270500" y="5003800"/>
          <a:ext cx="127000" cy="1143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381000</xdr:colOff>
      <xdr:row>11</xdr:row>
      <xdr:rowOff>0</xdr:rowOff>
    </xdr:from>
    <xdr:to>
      <xdr:col>4</xdr:col>
      <xdr:colOff>381000</xdr:colOff>
      <xdr:row>32</xdr:row>
      <xdr:rowOff>25400</xdr:rowOff>
    </xdr:to>
    <xdr:sp macro="" textlink="">
      <xdr:nvSpPr>
        <xdr:cNvPr id="1231779" name="Line 81">
          <a:extLst>
            <a:ext uri="{FF2B5EF4-FFF2-40B4-BE49-F238E27FC236}">
              <a16:creationId xmlns:a16="http://schemas.microsoft.com/office/drawing/2014/main" id="{56DCC26B-C5E6-43A2-A261-FC60463504E3}"/>
            </a:ext>
          </a:extLst>
        </xdr:cNvPr>
        <xdr:cNvSpPr>
          <a:spLocks noChangeShapeType="1"/>
        </xdr:cNvSpPr>
      </xdr:nvSpPr>
      <xdr:spPr bwMode="auto">
        <a:xfrm flipV="1">
          <a:off x="2927350" y="2298700"/>
          <a:ext cx="0" cy="4152900"/>
        </a:xfrm>
        <a:prstGeom prst="line">
          <a:avLst/>
        </a:prstGeom>
        <a:noFill/>
        <a:ln w="3175">
          <a:solidFill>
            <a:srgbClr xmlns:mc="http://schemas.openxmlformats.org/markup-compatibility/2006" xmlns:a14="http://schemas.microsoft.com/office/drawing/2010/main" val="000000" mc:Ignorable="a14" a14:legacySpreadsheetColorIndex="64"/>
          </a:solidFill>
          <a:prstDash val="dash"/>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4</xdr:col>
      <xdr:colOff>342900</xdr:colOff>
      <xdr:row>34</xdr:row>
      <xdr:rowOff>196850</xdr:rowOff>
    </xdr:from>
    <xdr:to>
      <xdr:col>4</xdr:col>
      <xdr:colOff>342900</xdr:colOff>
      <xdr:row>39</xdr:row>
      <xdr:rowOff>203200</xdr:rowOff>
    </xdr:to>
    <xdr:sp macro="" textlink="">
      <xdr:nvSpPr>
        <xdr:cNvPr id="1231780" name="Line 83">
          <a:extLst>
            <a:ext uri="{FF2B5EF4-FFF2-40B4-BE49-F238E27FC236}">
              <a16:creationId xmlns:a16="http://schemas.microsoft.com/office/drawing/2014/main" id="{7EEBF002-09B1-49C0-B05D-482F4CDAD2C9}"/>
            </a:ext>
          </a:extLst>
        </xdr:cNvPr>
        <xdr:cNvSpPr>
          <a:spLocks noChangeShapeType="1"/>
        </xdr:cNvSpPr>
      </xdr:nvSpPr>
      <xdr:spPr bwMode="auto">
        <a:xfrm flipH="1" flipV="1">
          <a:off x="2889250" y="7010400"/>
          <a:ext cx="0" cy="9715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139700</xdr:colOff>
      <xdr:row>38</xdr:row>
      <xdr:rowOff>63500</xdr:rowOff>
    </xdr:from>
    <xdr:to>
      <xdr:col>9</xdr:col>
      <xdr:colOff>152400</xdr:colOff>
      <xdr:row>38</xdr:row>
      <xdr:rowOff>101600</xdr:rowOff>
    </xdr:to>
    <xdr:sp macro="" textlink="">
      <xdr:nvSpPr>
        <xdr:cNvPr id="1231781" name="Line 84">
          <a:extLst>
            <a:ext uri="{FF2B5EF4-FFF2-40B4-BE49-F238E27FC236}">
              <a16:creationId xmlns:a16="http://schemas.microsoft.com/office/drawing/2014/main" id="{B71A768D-979E-442B-847E-853791E191AB}"/>
            </a:ext>
          </a:extLst>
        </xdr:cNvPr>
        <xdr:cNvSpPr>
          <a:spLocks noChangeShapeType="1"/>
        </xdr:cNvSpPr>
      </xdr:nvSpPr>
      <xdr:spPr bwMode="auto">
        <a:xfrm rot="10800000" flipV="1">
          <a:off x="3225800" y="7651750"/>
          <a:ext cx="2133600" cy="381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44450</xdr:colOff>
      <xdr:row>40</xdr:row>
      <xdr:rowOff>44450</xdr:rowOff>
    </xdr:from>
    <xdr:to>
      <xdr:col>7</xdr:col>
      <xdr:colOff>44450</xdr:colOff>
      <xdr:row>40</xdr:row>
      <xdr:rowOff>101600</xdr:rowOff>
    </xdr:to>
    <xdr:sp macro="" textlink="">
      <xdr:nvSpPr>
        <xdr:cNvPr id="1231782" name="Line 118">
          <a:extLst>
            <a:ext uri="{FF2B5EF4-FFF2-40B4-BE49-F238E27FC236}">
              <a16:creationId xmlns:a16="http://schemas.microsoft.com/office/drawing/2014/main" id="{71F04480-258D-4C6A-AF9A-CE91B5D41516}"/>
            </a:ext>
          </a:extLst>
        </xdr:cNvPr>
        <xdr:cNvSpPr>
          <a:spLocks noChangeShapeType="1"/>
        </xdr:cNvSpPr>
      </xdr:nvSpPr>
      <xdr:spPr bwMode="auto">
        <a:xfrm flipH="1" flipV="1">
          <a:off x="4000500" y="8026400"/>
          <a:ext cx="0" cy="571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19</xdr:col>
      <xdr:colOff>0</xdr:colOff>
      <xdr:row>25</xdr:row>
      <xdr:rowOff>0</xdr:rowOff>
    </xdr:from>
    <xdr:to>
      <xdr:col>19</xdr:col>
      <xdr:colOff>0</xdr:colOff>
      <xdr:row>25</xdr:row>
      <xdr:rowOff>6350</xdr:rowOff>
    </xdr:to>
    <xdr:sp macro="" textlink="">
      <xdr:nvSpPr>
        <xdr:cNvPr id="1231783" name="Freeform 179">
          <a:extLst>
            <a:ext uri="{FF2B5EF4-FFF2-40B4-BE49-F238E27FC236}">
              <a16:creationId xmlns:a16="http://schemas.microsoft.com/office/drawing/2014/main" id="{3756F2C8-02A2-4DAB-9670-1ECF0D539152}"/>
            </a:ext>
          </a:extLst>
        </xdr:cNvPr>
        <xdr:cNvSpPr>
          <a:spLocks/>
        </xdr:cNvSpPr>
      </xdr:nvSpPr>
      <xdr:spPr bwMode="auto">
        <a:xfrm>
          <a:off x="13785850" y="5092700"/>
          <a:ext cx="0" cy="6350"/>
        </a:xfrm>
        <a:custGeom>
          <a:avLst/>
          <a:gdLst>
            <a:gd name="T0" fmla="*/ 0 w 150"/>
            <a:gd name="T1" fmla="*/ 0 h 1"/>
            <a:gd name="T2" fmla="*/ 0 w 150"/>
            <a:gd name="T3" fmla="*/ 0 h 1"/>
            <a:gd name="T4" fmla="*/ 0 60000 65536"/>
            <a:gd name="T5" fmla="*/ 0 60000 65536"/>
          </a:gdLst>
          <a:ahLst/>
          <a:cxnLst>
            <a:cxn ang="T4">
              <a:pos x="T0" y="T1"/>
            </a:cxn>
            <a:cxn ang="T5">
              <a:pos x="T2" y="T3"/>
            </a:cxn>
          </a:cxnLst>
          <a:rect l="0" t="0" r="r" b="b"/>
          <a:pathLst>
            <a:path w="150" h="1">
              <a:moveTo>
                <a:pt x="0" y="0"/>
              </a:moveTo>
              <a:lnTo>
                <a:pt x="150" y="0"/>
              </a:lnTo>
            </a:path>
          </a:pathLst>
        </a:cu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381000</xdr:colOff>
      <xdr:row>38</xdr:row>
      <xdr:rowOff>63500</xdr:rowOff>
    </xdr:from>
    <xdr:to>
      <xdr:col>8</xdr:col>
      <xdr:colOff>400050</xdr:colOff>
      <xdr:row>44</xdr:row>
      <xdr:rowOff>127000</xdr:rowOff>
    </xdr:to>
    <xdr:sp macro="" textlink="">
      <xdr:nvSpPr>
        <xdr:cNvPr id="1231784" name="Line 62">
          <a:extLst>
            <a:ext uri="{FF2B5EF4-FFF2-40B4-BE49-F238E27FC236}">
              <a16:creationId xmlns:a16="http://schemas.microsoft.com/office/drawing/2014/main" id="{B21EB945-BE35-4ADC-B983-BFE42FF68D21}"/>
            </a:ext>
          </a:extLst>
        </xdr:cNvPr>
        <xdr:cNvSpPr>
          <a:spLocks noChangeShapeType="1"/>
        </xdr:cNvSpPr>
      </xdr:nvSpPr>
      <xdr:spPr bwMode="auto">
        <a:xfrm flipV="1">
          <a:off x="4991100" y="7651750"/>
          <a:ext cx="19050" cy="12509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47</xdr:row>
      <xdr:rowOff>114300</xdr:rowOff>
    </xdr:from>
    <xdr:to>
      <xdr:col>8</xdr:col>
      <xdr:colOff>0</xdr:colOff>
      <xdr:row>47</xdr:row>
      <xdr:rowOff>114300</xdr:rowOff>
    </xdr:to>
    <xdr:sp macro="" textlink="">
      <xdr:nvSpPr>
        <xdr:cNvPr id="1231785" name="Line 180">
          <a:extLst>
            <a:ext uri="{FF2B5EF4-FFF2-40B4-BE49-F238E27FC236}">
              <a16:creationId xmlns:a16="http://schemas.microsoft.com/office/drawing/2014/main" id="{DECEA2B4-57B5-4353-8A6B-2A676FDDE08A}"/>
            </a:ext>
          </a:extLst>
        </xdr:cNvPr>
        <xdr:cNvSpPr>
          <a:spLocks noChangeShapeType="1"/>
        </xdr:cNvSpPr>
      </xdr:nvSpPr>
      <xdr:spPr bwMode="auto">
        <a:xfrm>
          <a:off x="3956050" y="9334500"/>
          <a:ext cx="6540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47</xdr:row>
      <xdr:rowOff>114300</xdr:rowOff>
    </xdr:from>
    <xdr:to>
      <xdr:col>14</xdr:col>
      <xdr:colOff>0</xdr:colOff>
      <xdr:row>47</xdr:row>
      <xdr:rowOff>114300</xdr:rowOff>
    </xdr:to>
    <xdr:cxnSp macro="">
      <xdr:nvCxnSpPr>
        <xdr:cNvPr id="1231786" name="AutoShape 183">
          <a:extLst>
            <a:ext uri="{FF2B5EF4-FFF2-40B4-BE49-F238E27FC236}">
              <a16:creationId xmlns:a16="http://schemas.microsoft.com/office/drawing/2014/main" id="{08056A20-34AB-4A62-BC1E-203BDE46C1DC}"/>
            </a:ext>
          </a:extLst>
        </xdr:cNvPr>
        <xdr:cNvCxnSpPr>
          <a:cxnSpLocks noChangeShapeType="1"/>
        </xdr:cNvCxnSpPr>
      </xdr:nvCxnSpPr>
      <xdr:spPr bwMode="auto">
        <a:xfrm>
          <a:off x="6375400" y="9334500"/>
          <a:ext cx="831850" cy="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10</xdr:col>
      <xdr:colOff>298450</xdr:colOff>
      <xdr:row>48</xdr:row>
      <xdr:rowOff>0</xdr:rowOff>
    </xdr:from>
    <xdr:to>
      <xdr:col>10</xdr:col>
      <xdr:colOff>298450</xdr:colOff>
      <xdr:row>49</xdr:row>
      <xdr:rowOff>101600</xdr:rowOff>
    </xdr:to>
    <xdr:cxnSp macro="">
      <xdr:nvCxnSpPr>
        <xdr:cNvPr id="1231787" name="AutoShape 181">
          <a:extLst>
            <a:ext uri="{FF2B5EF4-FFF2-40B4-BE49-F238E27FC236}">
              <a16:creationId xmlns:a16="http://schemas.microsoft.com/office/drawing/2014/main" id="{7AF826D0-20FC-4EA3-AD90-EBDD24BEE0C8}"/>
            </a:ext>
          </a:extLst>
        </xdr:cNvPr>
        <xdr:cNvCxnSpPr>
          <a:cxnSpLocks noChangeShapeType="1"/>
        </xdr:cNvCxnSpPr>
      </xdr:nvCxnSpPr>
      <xdr:spPr bwMode="auto">
        <a:xfrm flipV="1">
          <a:off x="5930900" y="9448800"/>
          <a:ext cx="0" cy="16510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7</xdr:col>
      <xdr:colOff>0</xdr:colOff>
      <xdr:row>49</xdr:row>
      <xdr:rowOff>101600</xdr:rowOff>
    </xdr:from>
    <xdr:to>
      <xdr:col>10</xdr:col>
      <xdr:colOff>298450</xdr:colOff>
      <xdr:row>49</xdr:row>
      <xdr:rowOff>101600</xdr:rowOff>
    </xdr:to>
    <xdr:sp macro="" textlink="">
      <xdr:nvSpPr>
        <xdr:cNvPr id="1231788" name="Line 182">
          <a:extLst>
            <a:ext uri="{FF2B5EF4-FFF2-40B4-BE49-F238E27FC236}">
              <a16:creationId xmlns:a16="http://schemas.microsoft.com/office/drawing/2014/main" id="{DA30437B-1A83-40BD-9EE7-466B8BF2D3B5}"/>
            </a:ext>
          </a:extLst>
        </xdr:cNvPr>
        <xdr:cNvSpPr>
          <a:spLocks noChangeShapeType="1"/>
        </xdr:cNvSpPr>
      </xdr:nvSpPr>
      <xdr:spPr bwMode="auto">
        <a:xfrm flipV="1">
          <a:off x="3956050" y="9613900"/>
          <a:ext cx="19748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53</xdr:row>
      <xdr:rowOff>107950</xdr:rowOff>
    </xdr:from>
    <xdr:to>
      <xdr:col>7</xdr:col>
      <xdr:colOff>654050</xdr:colOff>
      <xdr:row>53</xdr:row>
      <xdr:rowOff>107950</xdr:rowOff>
    </xdr:to>
    <xdr:sp macro="" textlink="">
      <xdr:nvSpPr>
        <xdr:cNvPr id="1231789" name="Line 184">
          <a:extLst>
            <a:ext uri="{FF2B5EF4-FFF2-40B4-BE49-F238E27FC236}">
              <a16:creationId xmlns:a16="http://schemas.microsoft.com/office/drawing/2014/main" id="{928E13F3-659F-43D1-BC02-134E4913E398}"/>
            </a:ext>
          </a:extLst>
        </xdr:cNvPr>
        <xdr:cNvSpPr>
          <a:spLocks noChangeShapeType="1"/>
        </xdr:cNvSpPr>
      </xdr:nvSpPr>
      <xdr:spPr bwMode="auto">
        <a:xfrm flipV="1">
          <a:off x="3956050" y="10160000"/>
          <a:ext cx="6540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53</xdr:row>
      <xdr:rowOff>88900</xdr:rowOff>
    </xdr:from>
    <xdr:to>
      <xdr:col>13</xdr:col>
      <xdr:colOff>196850</xdr:colOff>
      <xdr:row>53</xdr:row>
      <xdr:rowOff>88900</xdr:rowOff>
    </xdr:to>
    <xdr:cxnSp macro="">
      <xdr:nvCxnSpPr>
        <xdr:cNvPr id="1231790" name="AutoShape 187">
          <a:extLst>
            <a:ext uri="{FF2B5EF4-FFF2-40B4-BE49-F238E27FC236}">
              <a16:creationId xmlns:a16="http://schemas.microsoft.com/office/drawing/2014/main" id="{B27446A7-BC77-4837-A36D-D8A73FA6BEF3}"/>
            </a:ext>
          </a:extLst>
        </xdr:cNvPr>
        <xdr:cNvCxnSpPr>
          <a:cxnSpLocks noChangeShapeType="1"/>
        </xdr:cNvCxnSpPr>
      </xdr:nvCxnSpPr>
      <xdr:spPr bwMode="auto">
        <a:xfrm>
          <a:off x="6375400" y="10140950"/>
          <a:ext cx="831850" cy="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10</xdr:col>
      <xdr:colOff>298450</xdr:colOff>
      <xdr:row>54</xdr:row>
      <xdr:rowOff>0</xdr:rowOff>
    </xdr:from>
    <xdr:to>
      <xdr:col>10</xdr:col>
      <xdr:colOff>298450</xdr:colOff>
      <xdr:row>55</xdr:row>
      <xdr:rowOff>101600</xdr:rowOff>
    </xdr:to>
    <xdr:cxnSp macro="">
      <xdr:nvCxnSpPr>
        <xdr:cNvPr id="1231791" name="AutoShape 185">
          <a:extLst>
            <a:ext uri="{FF2B5EF4-FFF2-40B4-BE49-F238E27FC236}">
              <a16:creationId xmlns:a16="http://schemas.microsoft.com/office/drawing/2014/main" id="{F9ED1D62-0FDC-4BCA-B0F3-FE1BFBC4237E}"/>
            </a:ext>
          </a:extLst>
        </xdr:cNvPr>
        <xdr:cNvCxnSpPr>
          <a:cxnSpLocks noChangeShapeType="1"/>
        </xdr:cNvCxnSpPr>
      </xdr:nvCxnSpPr>
      <xdr:spPr bwMode="auto">
        <a:xfrm flipV="1">
          <a:off x="5930900" y="10261600"/>
          <a:ext cx="0" cy="16510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7</xdr:col>
      <xdr:colOff>0</xdr:colOff>
      <xdr:row>55</xdr:row>
      <xdr:rowOff>101600</xdr:rowOff>
    </xdr:from>
    <xdr:to>
      <xdr:col>10</xdr:col>
      <xdr:colOff>298450</xdr:colOff>
      <xdr:row>55</xdr:row>
      <xdr:rowOff>101600</xdr:rowOff>
    </xdr:to>
    <xdr:sp macro="" textlink="">
      <xdr:nvSpPr>
        <xdr:cNvPr id="1231792" name="Line 186">
          <a:extLst>
            <a:ext uri="{FF2B5EF4-FFF2-40B4-BE49-F238E27FC236}">
              <a16:creationId xmlns:a16="http://schemas.microsoft.com/office/drawing/2014/main" id="{0B04F790-69F7-4CC6-86DB-85F23888A465}"/>
            </a:ext>
          </a:extLst>
        </xdr:cNvPr>
        <xdr:cNvSpPr>
          <a:spLocks noChangeShapeType="1"/>
        </xdr:cNvSpPr>
      </xdr:nvSpPr>
      <xdr:spPr bwMode="auto">
        <a:xfrm>
          <a:off x="3956050" y="10426700"/>
          <a:ext cx="19748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533400</xdr:colOff>
      <xdr:row>45</xdr:row>
      <xdr:rowOff>107950</xdr:rowOff>
    </xdr:from>
    <xdr:to>
      <xdr:col>9</xdr:col>
      <xdr:colOff>57150</xdr:colOff>
      <xdr:row>45</xdr:row>
      <xdr:rowOff>107950</xdr:rowOff>
    </xdr:to>
    <xdr:sp macro="" textlink="">
      <xdr:nvSpPr>
        <xdr:cNvPr id="1231793" name="Line 83">
          <a:extLst>
            <a:ext uri="{FF2B5EF4-FFF2-40B4-BE49-F238E27FC236}">
              <a16:creationId xmlns:a16="http://schemas.microsoft.com/office/drawing/2014/main" id="{1A8CC787-C21C-4960-9B08-1C22BEA71813}"/>
            </a:ext>
          </a:extLst>
        </xdr:cNvPr>
        <xdr:cNvSpPr>
          <a:spLocks noChangeShapeType="1"/>
        </xdr:cNvSpPr>
      </xdr:nvSpPr>
      <xdr:spPr bwMode="auto">
        <a:xfrm flipH="1" flipV="1">
          <a:off x="3079750" y="9074150"/>
          <a:ext cx="21844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33</xdr:row>
      <xdr:rowOff>190500</xdr:rowOff>
    </xdr:from>
    <xdr:to>
      <xdr:col>9</xdr:col>
      <xdr:colOff>190500</xdr:colOff>
      <xdr:row>34</xdr:row>
      <xdr:rowOff>0</xdr:rowOff>
    </xdr:to>
    <xdr:sp macro="" textlink="">
      <xdr:nvSpPr>
        <xdr:cNvPr id="1231794" name="Line 83">
          <a:extLst>
            <a:ext uri="{FF2B5EF4-FFF2-40B4-BE49-F238E27FC236}">
              <a16:creationId xmlns:a16="http://schemas.microsoft.com/office/drawing/2014/main" id="{443CC0BA-DD8A-4990-B7DE-44B44A8A82C2}"/>
            </a:ext>
          </a:extLst>
        </xdr:cNvPr>
        <xdr:cNvSpPr>
          <a:spLocks noChangeShapeType="1"/>
        </xdr:cNvSpPr>
      </xdr:nvSpPr>
      <xdr:spPr bwMode="auto">
        <a:xfrm flipH="1">
          <a:off x="3435350" y="6807200"/>
          <a:ext cx="1962150" cy="63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209550</xdr:colOff>
      <xdr:row>33</xdr:row>
      <xdr:rowOff>120650</xdr:rowOff>
    </xdr:from>
    <xdr:to>
      <xdr:col>6</xdr:col>
      <xdr:colOff>342900</xdr:colOff>
      <xdr:row>34</xdr:row>
      <xdr:rowOff>95250</xdr:rowOff>
    </xdr:to>
    <xdr:sp macro="" textlink="">
      <xdr:nvSpPr>
        <xdr:cNvPr id="1231795" name="Line 80">
          <a:extLst>
            <a:ext uri="{FF2B5EF4-FFF2-40B4-BE49-F238E27FC236}">
              <a16:creationId xmlns:a16="http://schemas.microsoft.com/office/drawing/2014/main" id="{7728C3D5-20B0-4764-9E08-E9CCF0F750E7}"/>
            </a:ext>
          </a:extLst>
        </xdr:cNvPr>
        <xdr:cNvSpPr>
          <a:spLocks noChangeShapeType="1"/>
        </xdr:cNvSpPr>
      </xdr:nvSpPr>
      <xdr:spPr bwMode="auto">
        <a:xfrm>
          <a:off x="3644900" y="6737350"/>
          <a:ext cx="133350" cy="1714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330200</xdr:colOff>
      <xdr:row>40</xdr:row>
      <xdr:rowOff>101600</xdr:rowOff>
    </xdr:from>
    <xdr:to>
      <xdr:col>8</xdr:col>
      <xdr:colOff>438150</xdr:colOff>
      <xdr:row>41</xdr:row>
      <xdr:rowOff>25400</xdr:rowOff>
    </xdr:to>
    <xdr:sp macro="" textlink="">
      <xdr:nvSpPr>
        <xdr:cNvPr id="1231796" name="Line 80">
          <a:extLst>
            <a:ext uri="{FF2B5EF4-FFF2-40B4-BE49-F238E27FC236}">
              <a16:creationId xmlns:a16="http://schemas.microsoft.com/office/drawing/2014/main" id="{907C4EE6-1DCF-4B0B-8EDE-3E9CF8C9FFE4}"/>
            </a:ext>
          </a:extLst>
        </xdr:cNvPr>
        <xdr:cNvSpPr>
          <a:spLocks noChangeShapeType="1"/>
        </xdr:cNvSpPr>
      </xdr:nvSpPr>
      <xdr:spPr bwMode="auto">
        <a:xfrm flipV="1">
          <a:off x="4940300" y="8083550"/>
          <a:ext cx="107950" cy="1143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82550</xdr:colOff>
      <xdr:row>40</xdr:row>
      <xdr:rowOff>146050</xdr:rowOff>
    </xdr:from>
    <xdr:to>
      <xdr:col>8</xdr:col>
      <xdr:colOff>190500</xdr:colOff>
      <xdr:row>41</xdr:row>
      <xdr:rowOff>57150</xdr:rowOff>
    </xdr:to>
    <xdr:sp macro="" textlink="">
      <xdr:nvSpPr>
        <xdr:cNvPr id="1231797" name="Line 80">
          <a:extLst>
            <a:ext uri="{FF2B5EF4-FFF2-40B4-BE49-F238E27FC236}">
              <a16:creationId xmlns:a16="http://schemas.microsoft.com/office/drawing/2014/main" id="{8740F133-A419-48F3-979C-70766AF8154B}"/>
            </a:ext>
          </a:extLst>
        </xdr:cNvPr>
        <xdr:cNvSpPr>
          <a:spLocks noChangeShapeType="1"/>
        </xdr:cNvSpPr>
      </xdr:nvSpPr>
      <xdr:spPr bwMode="auto">
        <a:xfrm flipV="1">
          <a:off x="4692650" y="8128000"/>
          <a:ext cx="10795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228600</xdr:colOff>
      <xdr:row>8</xdr:row>
      <xdr:rowOff>101600</xdr:rowOff>
    </xdr:from>
    <xdr:to>
      <xdr:col>6</xdr:col>
      <xdr:colOff>228600</xdr:colOff>
      <xdr:row>10</xdr:row>
      <xdr:rowOff>101600</xdr:rowOff>
    </xdr:to>
    <xdr:cxnSp macro="">
      <xdr:nvCxnSpPr>
        <xdr:cNvPr id="1231798" name="Gerader Verbinder 32">
          <a:extLst>
            <a:ext uri="{FF2B5EF4-FFF2-40B4-BE49-F238E27FC236}">
              <a16:creationId xmlns:a16="http://schemas.microsoft.com/office/drawing/2014/main" id="{95170615-C01A-4B4D-B36B-4087B213FFB2}"/>
            </a:ext>
          </a:extLst>
        </xdr:cNvPr>
        <xdr:cNvCxnSpPr>
          <a:cxnSpLocks noChangeShapeType="1"/>
        </xdr:cNvCxnSpPr>
      </xdr:nvCxnSpPr>
      <xdr:spPr bwMode="auto">
        <a:xfrm flipH="1">
          <a:off x="3663950" y="1797050"/>
          <a:ext cx="0" cy="4000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5</xdr:col>
      <xdr:colOff>0</xdr:colOff>
      <xdr:row>7</xdr:row>
      <xdr:rowOff>146050</xdr:rowOff>
    </xdr:from>
    <xdr:to>
      <xdr:col>8</xdr:col>
      <xdr:colOff>0</xdr:colOff>
      <xdr:row>8</xdr:row>
      <xdr:rowOff>114300</xdr:rowOff>
    </xdr:to>
    <xdr:cxnSp macro="">
      <xdr:nvCxnSpPr>
        <xdr:cNvPr id="1231799" name="Gerader Verbinder 145">
          <a:extLst>
            <a:ext uri="{FF2B5EF4-FFF2-40B4-BE49-F238E27FC236}">
              <a16:creationId xmlns:a16="http://schemas.microsoft.com/office/drawing/2014/main" id="{10943E8F-A42B-4CC0-A289-25F87949AFEF}"/>
            </a:ext>
          </a:extLst>
        </xdr:cNvPr>
        <xdr:cNvCxnSpPr>
          <a:cxnSpLocks noChangeShapeType="1"/>
        </xdr:cNvCxnSpPr>
      </xdr:nvCxnSpPr>
      <xdr:spPr bwMode="auto">
        <a:xfrm flipV="1">
          <a:off x="3086100" y="1651000"/>
          <a:ext cx="1524000" cy="15875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type="oval" w="med" len="med"/>
        </a:ln>
        <a:extLst>
          <a:ext uri="{909E8E84-426E-40DD-AFC4-6F175D3DCCD1}">
            <a14:hiddenFill xmlns:a14="http://schemas.microsoft.com/office/drawing/2010/main">
              <a:noFill/>
            </a14:hiddenFill>
          </a:ext>
        </a:extLst>
      </xdr:spPr>
    </xdr:cxnSp>
    <xdr:clientData/>
  </xdr:twoCellAnchor>
  <xdr:twoCellAnchor>
    <xdr:from>
      <xdr:col>8</xdr:col>
      <xdr:colOff>571500</xdr:colOff>
      <xdr:row>38</xdr:row>
      <xdr:rowOff>38100</xdr:rowOff>
    </xdr:from>
    <xdr:to>
      <xdr:col>9</xdr:col>
      <xdr:colOff>12700</xdr:colOff>
      <xdr:row>38</xdr:row>
      <xdr:rowOff>88900</xdr:rowOff>
    </xdr:to>
    <xdr:sp macro="" textlink="">
      <xdr:nvSpPr>
        <xdr:cNvPr id="1231800" name="Ellipse 2">
          <a:extLst>
            <a:ext uri="{FF2B5EF4-FFF2-40B4-BE49-F238E27FC236}">
              <a16:creationId xmlns:a16="http://schemas.microsoft.com/office/drawing/2014/main" id="{DE1FC9A6-5E2B-457D-B523-68A84A51F01C}"/>
            </a:ext>
          </a:extLst>
        </xdr:cNvPr>
        <xdr:cNvSpPr>
          <a:spLocks noChangeArrowheads="1"/>
        </xdr:cNvSpPr>
      </xdr:nvSpPr>
      <xdr:spPr bwMode="auto">
        <a:xfrm>
          <a:off x="5181600" y="7626350"/>
          <a:ext cx="38100" cy="50800"/>
        </a:xfrm>
        <a:prstGeom prst="ellipse">
          <a:avLst/>
        </a:prstGeom>
        <a:solidFill>
          <a:srgbClr val="000000"/>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9</xdr:col>
      <xdr:colOff>0</xdr:colOff>
      <xdr:row>51</xdr:row>
      <xdr:rowOff>120650</xdr:rowOff>
    </xdr:from>
    <xdr:to>
      <xdr:col>14</xdr:col>
      <xdr:colOff>0</xdr:colOff>
      <xdr:row>51</xdr:row>
      <xdr:rowOff>120650</xdr:rowOff>
    </xdr:to>
    <xdr:sp macro="" textlink="">
      <xdr:nvSpPr>
        <xdr:cNvPr id="1231801" name="Line 186">
          <a:extLst>
            <a:ext uri="{FF2B5EF4-FFF2-40B4-BE49-F238E27FC236}">
              <a16:creationId xmlns:a16="http://schemas.microsoft.com/office/drawing/2014/main" id="{D889BFB2-47D8-452E-87A8-7394E4676B4C}"/>
            </a:ext>
          </a:extLst>
        </xdr:cNvPr>
        <xdr:cNvSpPr>
          <a:spLocks noChangeShapeType="1"/>
        </xdr:cNvSpPr>
      </xdr:nvSpPr>
      <xdr:spPr bwMode="auto">
        <a:xfrm flipV="1">
          <a:off x="5207000" y="9899650"/>
          <a:ext cx="20002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xdr:col>
      <xdr:colOff>25400</xdr:colOff>
      <xdr:row>33</xdr:row>
      <xdr:rowOff>114300</xdr:rowOff>
    </xdr:from>
    <xdr:to>
      <xdr:col>9</xdr:col>
      <xdr:colOff>196850</xdr:colOff>
      <xdr:row>34</xdr:row>
      <xdr:rowOff>95250</xdr:rowOff>
    </xdr:to>
    <xdr:sp macro="" textlink="">
      <xdr:nvSpPr>
        <xdr:cNvPr id="1231802" name="Line 51">
          <a:extLst>
            <a:ext uri="{FF2B5EF4-FFF2-40B4-BE49-F238E27FC236}">
              <a16:creationId xmlns:a16="http://schemas.microsoft.com/office/drawing/2014/main" id="{44A302C9-E82E-4CC4-ACE5-FB3691C0E7EF}"/>
            </a:ext>
          </a:extLst>
        </xdr:cNvPr>
        <xdr:cNvSpPr>
          <a:spLocks noChangeShapeType="1"/>
        </xdr:cNvSpPr>
      </xdr:nvSpPr>
      <xdr:spPr bwMode="auto">
        <a:xfrm>
          <a:off x="5232400" y="6731000"/>
          <a:ext cx="171450" cy="1778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25400</xdr:colOff>
      <xdr:row>8</xdr:row>
      <xdr:rowOff>50800</xdr:rowOff>
    </xdr:from>
    <xdr:to>
      <xdr:col>9</xdr:col>
      <xdr:colOff>165100</xdr:colOff>
      <xdr:row>8</xdr:row>
      <xdr:rowOff>196850</xdr:rowOff>
    </xdr:to>
    <xdr:sp macro="" textlink="">
      <xdr:nvSpPr>
        <xdr:cNvPr id="1231803" name="Line 22">
          <a:extLst>
            <a:ext uri="{FF2B5EF4-FFF2-40B4-BE49-F238E27FC236}">
              <a16:creationId xmlns:a16="http://schemas.microsoft.com/office/drawing/2014/main" id="{2A203CF8-288E-4C59-B862-D75CECAF8130}"/>
            </a:ext>
          </a:extLst>
        </xdr:cNvPr>
        <xdr:cNvSpPr>
          <a:spLocks noChangeShapeType="1"/>
        </xdr:cNvSpPr>
      </xdr:nvSpPr>
      <xdr:spPr bwMode="auto">
        <a:xfrm>
          <a:off x="5232400" y="1746250"/>
          <a:ext cx="139700" cy="1460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133350</xdr:colOff>
      <xdr:row>33</xdr:row>
      <xdr:rowOff>114300</xdr:rowOff>
    </xdr:from>
    <xdr:to>
      <xdr:col>5</xdr:col>
      <xdr:colOff>133350</xdr:colOff>
      <xdr:row>38</xdr:row>
      <xdr:rowOff>101600</xdr:rowOff>
    </xdr:to>
    <xdr:sp macro="" textlink="">
      <xdr:nvSpPr>
        <xdr:cNvPr id="1231804" name="Line 118">
          <a:extLst>
            <a:ext uri="{FF2B5EF4-FFF2-40B4-BE49-F238E27FC236}">
              <a16:creationId xmlns:a16="http://schemas.microsoft.com/office/drawing/2014/main" id="{7C240FBE-25E8-4ECE-9C1C-FCE3BF328A78}"/>
            </a:ext>
          </a:extLst>
        </xdr:cNvPr>
        <xdr:cNvSpPr>
          <a:spLocks noChangeShapeType="1"/>
        </xdr:cNvSpPr>
      </xdr:nvSpPr>
      <xdr:spPr bwMode="auto">
        <a:xfrm flipH="1" flipV="1">
          <a:off x="3219450" y="6731000"/>
          <a:ext cx="0" cy="9588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4</xdr:col>
      <xdr:colOff>539750</xdr:colOff>
      <xdr:row>33</xdr:row>
      <xdr:rowOff>114300</xdr:rowOff>
    </xdr:from>
    <xdr:to>
      <xdr:col>5</xdr:col>
      <xdr:colOff>133350</xdr:colOff>
      <xdr:row>33</xdr:row>
      <xdr:rowOff>114300</xdr:rowOff>
    </xdr:to>
    <xdr:sp macro="" textlink="">
      <xdr:nvSpPr>
        <xdr:cNvPr id="1231805" name="Line 118">
          <a:extLst>
            <a:ext uri="{FF2B5EF4-FFF2-40B4-BE49-F238E27FC236}">
              <a16:creationId xmlns:a16="http://schemas.microsoft.com/office/drawing/2014/main" id="{9963F980-4A37-4DFA-B89E-658CFB7A5475}"/>
            </a:ext>
          </a:extLst>
        </xdr:cNvPr>
        <xdr:cNvSpPr>
          <a:spLocks noChangeShapeType="1"/>
        </xdr:cNvSpPr>
      </xdr:nvSpPr>
      <xdr:spPr bwMode="auto">
        <a:xfrm flipH="1">
          <a:off x="3086100" y="6731000"/>
          <a:ext cx="1333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12700</xdr:colOff>
      <xdr:row>29</xdr:row>
      <xdr:rowOff>44450</xdr:rowOff>
    </xdr:from>
    <xdr:to>
      <xdr:col>9</xdr:col>
      <xdr:colOff>234950</xdr:colOff>
      <xdr:row>29</xdr:row>
      <xdr:rowOff>57150</xdr:rowOff>
    </xdr:to>
    <xdr:sp macro="" textlink="">
      <xdr:nvSpPr>
        <xdr:cNvPr id="1231806" name="Line 83">
          <a:extLst>
            <a:ext uri="{FF2B5EF4-FFF2-40B4-BE49-F238E27FC236}">
              <a16:creationId xmlns:a16="http://schemas.microsoft.com/office/drawing/2014/main" id="{576E38C7-E7EB-483B-A02E-1936DF603C5D}"/>
            </a:ext>
          </a:extLst>
        </xdr:cNvPr>
        <xdr:cNvSpPr>
          <a:spLocks noChangeShapeType="1"/>
        </xdr:cNvSpPr>
      </xdr:nvSpPr>
      <xdr:spPr bwMode="auto">
        <a:xfrm flipH="1">
          <a:off x="3448050" y="5899150"/>
          <a:ext cx="1993900" cy="127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336550</xdr:colOff>
      <xdr:row>24</xdr:row>
      <xdr:rowOff>146050</xdr:rowOff>
    </xdr:from>
    <xdr:to>
      <xdr:col>9</xdr:col>
      <xdr:colOff>190500</xdr:colOff>
      <xdr:row>24</xdr:row>
      <xdr:rowOff>146050</xdr:rowOff>
    </xdr:to>
    <xdr:sp macro="" textlink="">
      <xdr:nvSpPr>
        <xdr:cNvPr id="1231807" name="Line 83">
          <a:extLst>
            <a:ext uri="{FF2B5EF4-FFF2-40B4-BE49-F238E27FC236}">
              <a16:creationId xmlns:a16="http://schemas.microsoft.com/office/drawing/2014/main" id="{45DA3F31-1930-410D-BD7B-197C628C088C}"/>
            </a:ext>
          </a:extLst>
        </xdr:cNvPr>
        <xdr:cNvSpPr>
          <a:spLocks noChangeShapeType="1"/>
        </xdr:cNvSpPr>
      </xdr:nvSpPr>
      <xdr:spPr bwMode="auto">
        <a:xfrm flipH="1">
          <a:off x="3422650" y="5048250"/>
          <a:ext cx="19748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63500</xdr:colOff>
      <xdr:row>6</xdr:row>
      <xdr:rowOff>298450</xdr:rowOff>
    </xdr:from>
    <xdr:to>
      <xdr:col>9</xdr:col>
      <xdr:colOff>76200</xdr:colOff>
      <xdr:row>41</xdr:row>
      <xdr:rowOff>101600</xdr:rowOff>
    </xdr:to>
    <xdr:cxnSp macro="">
      <xdr:nvCxnSpPr>
        <xdr:cNvPr id="1231808" name="Gerader Verbinder 5">
          <a:extLst>
            <a:ext uri="{FF2B5EF4-FFF2-40B4-BE49-F238E27FC236}">
              <a16:creationId xmlns:a16="http://schemas.microsoft.com/office/drawing/2014/main" id="{83DE5FD6-CC96-464B-A066-9D5582316EDE}"/>
            </a:ext>
          </a:extLst>
        </xdr:cNvPr>
        <xdr:cNvCxnSpPr>
          <a:cxnSpLocks noChangeShapeType="1"/>
        </xdr:cNvCxnSpPr>
      </xdr:nvCxnSpPr>
      <xdr:spPr bwMode="auto">
        <a:xfrm flipH="1">
          <a:off x="5270500" y="1504950"/>
          <a:ext cx="12700" cy="6769100"/>
        </a:xfrm>
        <a:prstGeom prst="line">
          <a:avLst/>
        </a:prstGeom>
        <a:noFill/>
        <a:ln w="6350">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101600</xdr:colOff>
      <xdr:row>38</xdr:row>
      <xdr:rowOff>38100</xdr:rowOff>
    </xdr:from>
    <xdr:to>
      <xdr:col>6</xdr:col>
      <xdr:colOff>203200</xdr:colOff>
      <xdr:row>38</xdr:row>
      <xdr:rowOff>139700</xdr:rowOff>
    </xdr:to>
    <xdr:sp macro="" textlink="">
      <xdr:nvSpPr>
        <xdr:cNvPr id="1231809" name="Line 80">
          <a:extLst>
            <a:ext uri="{FF2B5EF4-FFF2-40B4-BE49-F238E27FC236}">
              <a16:creationId xmlns:a16="http://schemas.microsoft.com/office/drawing/2014/main" id="{D402A92C-C16B-46B8-BCF5-0E1621AA7755}"/>
            </a:ext>
          </a:extLst>
        </xdr:cNvPr>
        <xdr:cNvSpPr>
          <a:spLocks noChangeShapeType="1"/>
        </xdr:cNvSpPr>
      </xdr:nvSpPr>
      <xdr:spPr bwMode="auto">
        <a:xfrm flipV="1">
          <a:off x="3536950" y="7626350"/>
          <a:ext cx="10160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19050</xdr:colOff>
      <xdr:row>38</xdr:row>
      <xdr:rowOff>6350</xdr:rowOff>
    </xdr:from>
    <xdr:to>
      <xdr:col>9</xdr:col>
      <xdr:colOff>133350</xdr:colOff>
      <xdr:row>38</xdr:row>
      <xdr:rowOff>107950</xdr:rowOff>
    </xdr:to>
    <xdr:sp macro="" textlink="">
      <xdr:nvSpPr>
        <xdr:cNvPr id="1231810" name="Line 80">
          <a:extLst>
            <a:ext uri="{FF2B5EF4-FFF2-40B4-BE49-F238E27FC236}">
              <a16:creationId xmlns:a16="http://schemas.microsoft.com/office/drawing/2014/main" id="{F7BFD25D-1137-4C81-AB3F-2EDA3378A2A2}"/>
            </a:ext>
          </a:extLst>
        </xdr:cNvPr>
        <xdr:cNvSpPr>
          <a:spLocks noChangeShapeType="1"/>
        </xdr:cNvSpPr>
      </xdr:nvSpPr>
      <xdr:spPr bwMode="auto">
        <a:xfrm flipV="1">
          <a:off x="5226050" y="7594600"/>
          <a:ext cx="11430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20</xdr:row>
      <xdr:rowOff>80010</xdr:rowOff>
    </xdr:from>
    <xdr:to>
      <xdr:col>8</xdr:col>
      <xdr:colOff>266700</xdr:colOff>
      <xdr:row>21</xdr:row>
      <xdr:rowOff>114388</xdr:rowOff>
    </xdr:to>
    <xdr:sp macro="" textlink="">
      <xdr:nvSpPr>
        <xdr:cNvPr id="851240" name="Ellipse 73">
          <a:extLst>
            <a:ext uri="{FF2B5EF4-FFF2-40B4-BE49-F238E27FC236}">
              <a16:creationId xmlns:a16="http://schemas.microsoft.com/office/drawing/2014/main" id="{A7ADB133-356E-42C5-B721-86EC1A256A95}"/>
            </a:ext>
          </a:extLst>
        </xdr:cNvPr>
        <xdr:cNvSpPr>
          <a:spLocks noChangeArrowheads="1"/>
        </xdr:cNvSpPr>
      </xdr:nvSpPr>
      <xdr:spPr bwMode="auto">
        <a:xfrm>
          <a:off x="4629150" y="4276725"/>
          <a:ext cx="266700" cy="228600"/>
        </a:xfrm>
        <a:prstGeom prst="ellipse">
          <a:avLst/>
        </a:prstGeom>
        <a:solidFill>
          <a:srgbClr xmlns:mc="http://schemas.openxmlformats.org/markup-compatibility/2006" xmlns:a14="http://schemas.microsoft.com/office/drawing/2010/main" val="FFFFFF" mc:Ignorable="a14" a14:legacySpreadsheetColorIndex="9"/>
        </a:solidFill>
        <a:ln w="12700">
          <a:solidFill>
            <a:srgbClr xmlns:mc="http://schemas.openxmlformats.org/markup-compatibility/2006" xmlns:a14="http://schemas.microsoft.com/office/drawing/2010/main" val="000000" mc:Ignorable="a14" a14:legacySpreadsheetColorIndex="64"/>
          </a:solidFill>
          <a:round/>
          <a:headEnd/>
          <a:tailEnd type="arrow"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anchor="t" upright="1"/>
        <a:lstStyle/>
        <a:p>
          <a:pPr algn="l" rtl="0">
            <a:defRPr sz="1000"/>
          </a:pPr>
          <a:r>
            <a:rPr lang="en-GB" sz="1100" b="0" i="0" u="none" strike="noStrike" baseline="0">
              <a:solidFill>
                <a:srgbClr val="000000"/>
              </a:solidFill>
              <a:latin typeface="Calibri"/>
              <a:cs typeface="Calibri"/>
            </a:rPr>
            <a:t>A1</a:t>
          </a:r>
        </a:p>
      </xdr:txBody>
    </xdr:sp>
    <xdr:clientData/>
  </xdr:twoCellAnchor>
  <xdr:twoCellAnchor>
    <xdr:from>
      <xdr:col>8</xdr:col>
      <xdr:colOff>247650</xdr:colOff>
      <xdr:row>9</xdr:row>
      <xdr:rowOff>193040</xdr:rowOff>
    </xdr:from>
    <xdr:to>
      <xdr:col>8</xdr:col>
      <xdr:colOff>514350</xdr:colOff>
      <xdr:row>11</xdr:row>
      <xdr:rowOff>17956</xdr:rowOff>
    </xdr:to>
    <xdr:sp macro="" textlink="">
      <xdr:nvSpPr>
        <xdr:cNvPr id="851241" name="Ellipse 74">
          <a:extLst>
            <a:ext uri="{FF2B5EF4-FFF2-40B4-BE49-F238E27FC236}">
              <a16:creationId xmlns:a16="http://schemas.microsoft.com/office/drawing/2014/main" id="{11853877-4A37-4BA2-A309-2CE25BDDED39}"/>
            </a:ext>
          </a:extLst>
        </xdr:cNvPr>
        <xdr:cNvSpPr>
          <a:spLocks noChangeArrowheads="1"/>
        </xdr:cNvSpPr>
      </xdr:nvSpPr>
      <xdr:spPr bwMode="auto">
        <a:xfrm>
          <a:off x="4876800" y="2095500"/>
          <a:ext cx="266700" cy="247650"/>
        </a:xfrm>
        <a:prstGeom prst="ellipse">
          <a:avLst/>
        </a:prstGeom>
        <a:solidFill>
          <a:srgbClr xmlns:mc="http://schemas.openxmlformats.org/markup-compatibility/2006" xmlns:a14="http://schemas.microsoft.com/office/drawing/2010/main" val="FFFFFF" mc:Ignorable="a14" a14:legacySpreadsheetColorIndex="9"/>
        </a:solidFill>
        <a:ln w="12700">
          <a:solidFill>
            <a:srgbClr xmlns:mc="http://schemas.openxmlformats.org/markup-compatibility/2006" xmlns:a14="http://schemas.microsoft.com/office/drawing/2010/main" val="000000" mc:Ignorable="a14" a14:legacySpreadsheetColorIndex="64"/>
          </a:solidFill>
          <a:round/>
          <a:headEnd/>
          <a:tailEnd type="arrow"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anchor="t" upright="1"/>
        <a:lstStyle/>
        <a:p>
          <a:pPr algn="l" rtl="0">
            <a:defRPr sz="1000"/>
          </a:pPr>
          <a:r>
            <a:rPr lang="en-GB" sz="1100" b="0" i="0" u="none" strike="noStrike" baseline="0">
              <a:solidFill>
                <a:srgbClr val="000000"/>
              </a:solidFill>
              <a:latin typeface="Calibri"/>
              <a:cs typeface="Calibri"/>
            </a:rPr>
            <a:t>A2</a:t>
          </a:r>
        </a:p>
      </xdr:txBody>
    </xdr:sp>
    <xdr:clientData/>
  </xdr:twoCellAnchor>
  <xdr:twoCellAnchor>
    <xdr:from>
      <xdr:col>8</xdr:col>
      <xdr:colOff>387350</xdr:colOff>
      <xdr:row>7</xdr:row>
      <xdr:rowOff>165100</xdr:rowOff>
    </xdr:from>
    <xdr:to>
      <xdr:col>8</xdr:col>
      <xdr:colOff>539750</xdr:colOff>
      <xdr:row>9</xdr:row>
      <xdr:rowOff>196850</xdr:rowOff>
    </xdr:to>
    <xdr:cxnSp macro="">
      <xdr:nvCxnSpPr>
        <xdr:cNvPr id="1231813" name="AutoShape 20">
          <a:extLst>
            <a:ext uri="{FF2B5EF4-FFF2-40B4-BE49-F238E27FC236}">
              <a16:creationId xmlns:a16="http://schemas.microsoft.com/office/drawing/2014/main" id="{A3DD18D9-A142-4658-AA4E-258A35759A8B}"/>
            </a:ext>
          </a:extLst>
        </xdr:cNvPr>
        <xdr:cNvCxnSpPr>
          <a:cxnSpLocks noChangeShapeType="1"/>
          <a:stCxn id="851241" idx="0"/>
        </xdr:cNvCxnSpPr>
      </xdr:nvCxnSpPr>
      <xdr:spPr bwMode="auto">
        <a:xfrm flipV="1">
          <a:off x="4997450" y="1670050"/>
          <a:ext cx="152400" cy="41910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oval" w="sm" len="sm"/>
        </a:ln>
        <a:extLst>
          <a:ext uri="{909E8E84-426E-40DD-AFC4-6F175D3DCCD1}">
            <a14:hiddenFill xmlns:a14="http://schemas.microsoft.com/office/drawing/2010/main">
              <a:noFill/>
            </a14:hiddenFill>
          </a:ext>
        </a:extLst>
      </xdr:spPr>
    </xdr:cxnSp>
    <xdr:clientData/>
  </xdr:twoCellAnchor>
  <xdr:twoCellAnchor>
    <xdr:from>
      <xdr:col>7</xdr:col>
      <xdr:colOff>571500</xdr:colOff>
      <xdr:row>36</xdr:row>
      <xdr:rowOff>0</xdr:rowOff>
    </xdr:from>
    <xdr:to>
      <xdr:col>8</xdr:col>
      <xdr:colOff>171450</xdr:colOff>
      <xdr:row>37</xdr:row>
      <xdr:rowOff>109663</xdr:rowOff>
    </xdr:to>
    <xdr:sp macro="" textlink="">
      <xdr:nvSpPr>
        <xdr:cNvPr id="851243" name="Ellipse 79">
          <a:extLst>
            <a:ext uri="{FF2B5EF4-FFF2-40B4-BE49-F238E27FC236}">
              <a16:creationId xmlns:a16="http://schemas.microsoft.com/office/drawing/2014/main" id="{C3A64DBE-58B9-4CAE-8D12-A4B85B6DCD2A}"/>
            </a:ext>
          </a:extLst>
        </xdr:cNvPr>
        <xdr:cNvSpPr>
          <a:spLocks noChangeArrowheads="1"/>
        </xdr:cNvSpPr>
      </xdr:nvSpPr>
      <xdr:spPr bwMode="auto">
        <a:xfrm>
          <a:off x="4543425" y="7400925"/>
          <a:ext cx="257175" cy="304800"/>
        </a:xfrm>
        <a:prstGeom prst="ellipse">
          <a:avLst/>
        </a:prstGeom>
        <a:solidFill>
          <a:srgbClr xmlns:mc="http://schemas.openxmlformats.org/markup-compatibility/2006" xmlns:a14="http://schemas.microsoft.com/office/drawing/2010/main" val="FFFFFF" mc:Ignorable="a14" a14:legacySpreadsheetColorIndex="9"/>
        </a:solidFill>
        <a:ln w="12700">
          <a:solidFill>
            <a:srgbClr xmlns:mc="http://schemas.openxmlformats.org/markup-compatibility/2006" xmlns:a14="http://schemas.microsoft.com/office/drawing/2010/main" val="000000" mc:Ignorable="a14" a14:legacySpreadsheetColorIndex="64"/>
          </a:solidFill>
          <a:round/>
          <a:headEnd/>
          <a:tailEnd type="arrow"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anchor="t" upright="1"/>
        <a:lstStyle/>
        <a:p>
          <a:pPr algn="l" rtl="0">
            <a:defRPr sz="1000"/>
          </a:pPr>
          <a:r>
            <a:rPr lang="en-GB" sz="1100" b="0" i="0" u="none" strike="noStrike" baseline="0">
              <a:solidFill>
                <a:srgbClr val="000000"/>
              </a:solidFill>
              <a:latin typeface="Calibri"/>
              <a:cs typeface="Calibri"/>
            </a:rPr>
            <a:t>A3</a:t>
          </a:r>
        </a:p>
      </xdr:txBody>
    </xdr:sp>
    <xdr:clientData/>
  </xdr:twoCellAnchor>
  <xdr:twoCellAnchor>
    <xdr:from>
      <xdr:col>8</xdr:col>
      <xdr:colOff>25400</xdr:colOff>
      <xdr:row>37</xdr:row>
      <xdr:rowOff>82550</xdr:rowOff>
    </xdr:from>
    <xdr:to>
      <xdr:col>8</xdr:col>
      <xdr:colOff>25400</xdr:colOff>
      <xdr:row>39</xdr:row>
      <xdr:rowOff>146050</xdr:rowOff>
    </xdr:to>
    <xdr:cxnSp macro="">
      <xdr:nvCxnSpPr>
        <xdr:cNvPr id="1231815" name="AutoShape 20">
          <a:extLst>
            <a:ext uri="{FF2B5EF4-FFF2-40B4-BE49-F238E27FC236}">
              <a16:creationId xmlns:a16="http://schemas.microsoft.com/office/drawing/2014/main" id="{9B4B3211-EB27-4B28-97F8-FB81A757A5AD}"/>
            </a:ext>
          </a:extLst>
        </xdr:cNvPr>
        <xdr:cNvCxnSpPr>
          <a:cxnSpLocks noChangeShapeType="1"/>
        </xdr:cNvCxnSpPr>
      </xdr:nvCxnSpPr>
      <xdr:spPr bwMode="auto">
        <a:xfrm flipH="1">
          <a:off x="4635500" y="7480300"/>
          <a:ext cx="0" cy="45085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oval" w="sm" len="sm"/>
        </a:ln>
        <a:extLst>
          <a:ext uri="{909E8E84-426E-40DD-AFC4-6F175D3DCCD1}">
            <a14:hiddenFill xmlns:a14="http://schemas.microsoft.com/office/drawing/2010/main">
              <a:noFill/>
            </a14:hiddenFill>
          </a:ext>
        </a:extLst>
      </xdr:spPr>
    </xdr:cxnSp>
    <xdr:clientData/>
  </xdr:twoCellAnchor>
  <xdr:twoCellAnchor>
    <xdr:from>
      <xdr:col>1</xdr:col>
      <xdr:colOff>0</xdr:colOff>
      <xdr:row>70</xdr:row>
      <xdr:rowOff>69850</xdr:rowOff>
    </xdr:from>
    <xdr:to>
      <xdr:col>17</xdr:col>
      <xdr:colOff>0</xdr:colOff>
      <xdr:row>104</xdr:row>
      <xdr:rowOff>38100</xdr:rowOff>
    </xdr:to>
    <xdr:graphicFrame macro="">
      <xdr:nvGraphicFramePr>
        <xdr:cNvPr id="1231816" name="Chart 4068">
          <a:extLst>
            <a:ext uri="{FF2B5EF4-FFF2-40B4-BE49-F238E27FC236}">
              <a16:creationId xmlns:a16="http://schemas.microsoft.com/office/drawing/2014/main" id="{FA0D68B2-9A96-4F15-A604-D1227E480D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8</xdr:col>
      <xdr:colOff>139700</xdr:colOff>
      <xdr:row>38</xdr:row>
      <xdr:rowOff>50800</xdr:rowOff>
    </xdr:from>
    <xdr:to>
      <xdr:col>8</xdr:col>
      <xdr:colOff>139700</xdr:colOff>
      <xdr:row>43</xdr:row>
      <xdr:rowOff>114300</xdr:rowOff>
    </xdr:to>
    <xdr:sp macro="" textlink="">
      <xdr:nvSpPr>
        <xdr:cNvPr id="1231817" name="Line 62">
          <a:extLst>
            <a:ext uri="{FF2B5EF4-FFF2-40B4-BE49-F238E27FC236}">
              <a16:creationId xmlns:a16="http://schemas.microsoft.com/office/drawing/2014/main" id="{5DE7E2C4-9677-4307-8E9C-8C8E0C12CFC8}"/>
            </a:ext>
          </a:extLst>
        </xdr:cNvPr>
        <xdr:cNvSpPr>
          <a:spLocks noChangeShapeType="1"/>
        </xdr:cNvSpPr>
      </xdr:nvSpPr>
      <xdr:spPr bwMode="auto">
        <a:xfrm flipV="1">
          <a:off x="4749800" y="7639050"/>
          <a:ext cx="0" cy="10541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539750</xdr:colOff>
      <xdr:row>38</xdr:row>
      <xdr:rowOff>76200</xdr:rowOff>
    </xdr:from>
    <xdr:to>
      <xdr:col>7</xdr:col>
      <xdr:colOff>539750</xdr:colOff>
      <xdr:row>42</xdr:row>
      <xdr:rowOff>114300</xdr:rowOff>
    </xdr:to>
    <xdr:sp macro="" textlink="">
      <xdr:nvSpPr>
        <xdr:cNvPr id="1231818" name="Line 62">
          <a:extLst>
            <a:ext uri="{FF2B5EF4-FFF2-40B4-BE49-F238E27FC236}">
              <a16:creationId xmlns:a16="http://schemas.microsoft.com/office/drawing/2014/main" id="{B366F508-839D-4D46-9F98-A469EE1BE364}"/>
            </a:ext>
          </a:extLst>
        </xdr:cNvPr>
        <xdr:cNvSpPr>
          <a:spLocks noChangeShapeType="1"/>
        </xdr:cNvSpPr>
      </xdr:nvSpPr>
      <xdr:spPr bwMode="auto">
        <a:xfrm flipV="1">
          <a:off x="4495800" y="7664450"/>
          <a:ext cx="0" cy="8255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285750</xdr:colOff>
      <xdr:row>38</xdr:row>
      <xdr:rowOff>76200</xdr:rowOff>
    </xdr:from>
    <xdr:to>
      <xdr:col>7</xdr:col>
      <xdr:colOff>285750</xdr:colOff>
      <xdr:row>41</xdr:row>
      <xdr:rowOff>101600</xdr:rowOff>
    </xdr:to>
    <xdr:sp macro="" textlink="">
      <xdr:nvSpPr>
        <xdr:cNvPr id="1231819" name="Line 62">
          <a:extLst>
            <a:ext uri="{FF2B5EF4-FFF2-40B4-BE49-F238E27FC236}">
              <a16:creationId xmlns:a16="http://schemas.microsoft.com/office/drawing/2014/main" id="{1EA91152-E0CB-4520-A48E-087834512886}"/>
            </a:ext>
          </a:extLst>
        </xdr:cNvPr>
        <xdr:cNvSpPr>
          <a:spLocks noChangeShapeType="1"/>
        </xdr:cNvSpPr>
      </xdr:nvSpPr>
      <xdr:spPr bwMode="auto">
        <a:xfrm flipH="1" flipV="1">
          <a:off x="4241800" y="7664450"/>
          <a:ext cx="0" cy="609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44450</xdr:colOff>
      <xdr:row>38</xdr:row>
      <xdr:rowOff>76200</xdr:rowOff>
    </xdr:from>
    <xdr:to>
      <xdr:col>7</xdr:col>
      <xdr:colOff>44450</xdr:colOff>
      <xdr:row>40</xdr:row>
      <xdr:rowOff>101600</xdr:rowOff>
    </xdr:to>
    <xdr:sp macro="" textlink="">
      <xdr:nvSpPr>
        <xdr:cNvPr id="1231820" name="Line 62">
          <a:extLst>
            <a:ext uri="{FF2B5EF4-FFF2-40B4-BE49-F238E27FC236}">
              <a16:creationId xmlns:a16="http://schemas.microsoft.com/office/drawing/2014/main" id="{C10BE216-BD1E-421A-8E62-460272F1B4E9}"/>
            </a:ext>
          </a:extLst>
        </xdr:cNvPr>
        <xdr:cNvSpPr>
          <a:spLocks noChangeShapeType="1"/>
        </xdr:cNvSpPr>
      </xdr:nvSpPr>
      <xdr:spPr bwMode="auto">
        <a:xfrm flipV="1">
          <a:off x="4000500" y="7664450"/>
          <a:ext cx="0" cy="4191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304800</xdr:colOff>
      <xdr:row>38</xdr:row>
      <xdr:rowOff>76200</xdr:rowOff>
    </xdr:from>
    <xdr:to>
      <xdr:col>6</xdr:col>
      <xdr:colOff>304800</xdr:colOff>
      <xdr:row>40</xdr:row>
      <xdr:rowOff>0</xdr:rowOff>
    </xdr:to>
    <xdr:sp macro="" textlink="">
      <xdr:nvSpPr>
        <xdr:cNvPr id="1231821" name="Line 62">
          <a:extLst>
            <a:ext uri="{FF2B5EF4-FFF2-40B4-BE49-F238E27FC236}">
              <a16:creationId xmlns:a16="http://schemas.microsoft.com/office/drawing/2014/main" id="{E2172772-385D-4E9A-874C-B54628D9166B}"/>
            </a:ext>
          </a:extLst>
        </xdr:cNvPr>
        <xdr:cNvSpPr>
          <a:spLocks noChangeShapeType="1"/>
        </xdr:cNvSpPr>
      </xdr:nvSpPr>
      <xdr:spPr bwMode="auto">
        <a:xfrm flipV="1">
          <a:off x="3740150" y="7664450"/>
          <a:ext cx="0" cy="3175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495300</xdr:colOff>
      <xdr:row>40</xdr:row>
      <xdr:rowOff>146050</xdr:rowOff>
    </xdr:from>
    <xdr:to>
      <xdr:col>7</xdr:col>
      <xdr:colOff>577850</xdr:colOff>
      <xdr:row>41</xdr:row>
      <xdr:rowOff>57150</xdr:rowOff>
    </xdr:to>
    <xdr:sp macro="" textlink="">
      <xdr:nvSpPr>
        <xdr:cNvPr id="1231822" name="Line 80">
          <a:extLst>
            <a:ext uri="{FF2B5EF4-FFF2-40B4-BE49-F238E27FC236}">
              <a16:creationId xmlns:a16="http://schemas.microsoft.com/office/drawing/2014/main" id="{BD2BF7E8-1BA9-4434-9CE9-F3E5E1FC5F1C}"/>
            </a:ext>
          </a:extLst>
        </xdr:cNvPr>
        <xdr:cNvSpPr>
          <a:spLocks noChangeShapeType="1"/>
        </xdr:cNvSpPr>
      </xdr:nvSpPr>
      <xdr:spPr bwMode="auto">
        <a:xfrm flipV="1">
          <a:off x="4451350" y="8128000"/>
          <a:ext cx="8255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266700</xdr:colOff>
      <xdr:row>38</xdr:row>
      <xdr:rowOff>50800</xdr:rowOff>
    </xdr:from>
    <xdr:to>
      <xdr:col>6</xdr:col>
      <xdr:colOff>349250</xdr:colOff>
      <xdr:row>38</xdr:row>
      <xdr:rowOff>139700</xdr:rowOff>
    </xdr:to>
    <xdr:sp macro="" textlink="">
      <xdr:nvSpPr>
        <xdr:cNvPr id="1231823" name="Line 80">
          <a:extLst>
            <a:ext uri="{FF2B5EF4-FFF2-40B4-BE49-F238E27FC236}">
              <a16:creationId xmlns:a16="http://schemas.microsoft.com/office/drawing/2014/main" id="{C6BFAE5C-95B4-4B72-84FE-6D49B380F7E2}"/>
            </a:ext>
          </a:extLst>
        </xdr:cNvPr>
        <xdr:cNvSpPr>
          <a:spLocks noChangeShapeType="1"/>
        </xdr:cNvSpPr>
      </xdr:nvSpPr>
      <xdr:spPr bwMode="auto">
        <a:xfrm flipV="1">
          <a:off x="3702050" y="7639050"/>
          <a:ext cx="825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508000</xdr:colOff>
      <xdr:row>39</xdr:row>
      <xdr:rowOff>184150</xdr:rowOff>
    </xdr:from>
    <xdr:to>
      <xdr:col>7</xdr:col>
      <xdr:colOff>82550</xdr:colOff>
      <xdr:row>40</xdr:row>
      <xdr:rowOff>63500</xdr:rowOff>
    </xdr:to>
    <xdr:sp macro="" textlink="">
      <xdr:nvSpPr>
        <xdr:cNvPr id="1231824" name="Line 80">
          <a:extLst>
            <a:ext uri="{FF2B5EF4-FFF2-40B4-BE49-F238E27FC236}">
              <a16:creationId xmlns:a16="http://schemas.microsoft.com/office/drawing/2014/main" id="{2F0C438A-C8AB-427C-B97E-BE1A6FCA2FC3}"/>
            </a:ext>
          </a:extLst>
        </xdr:cNvPr>
        <xdr:cNvSpPr>
          <a:spLocks noChangeShapeType="1"/>
        </xdr:cNvSpPr>
      </xdr:nvSpPr>
      <xdr:spPr bwMode="auto">
        <a:xfrm flipV="1">
          <a:off x="3943350" y="7969250"/>
          <a:ext cx="95250" cy="762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266700</xdr:colOff>
      <xdr:row>38</xdr:row>
      <xdr:rowOff>158750</xdr:rowOff>
    </xdr:from>
    <xdr:to>
      <xdr:col>6</xdr:col>
      <xdr:colOff>349250</xdr:colOff>
      <xdr:row>39</xdr:row>
      <xdr:rowOff>50800</xdr:rowOff>
    </xdr:to>
    <xdr:sp macro="" textlink="">
      <xdr:nvSpPr>
        <xdr:cNvPr id="1231825" name="Line 80">
          <a:extLst>
            <a:ext uri="{FF2B5EF4-FFF2-40B4-BE49-F238E27FC236}">
              <a16:creationId xmlns:a16="http://schemas.microsoft.com/office/drawing/2014/main" id="{61BB5F0E-97CB-403F-8180-C5668F8D5EB6}"/>
            </a:ext>
          </a:extLst>
        </xdr:cNvPr>
        <xdr:cNvSpPr>
          <a:spLocks noChangeShapeType="1"/>
        </xdr:cNvSpPr>
      </xdr:nvSpPr>
      <xdr:spPr bwMode="auto">
        <a:xfrm flipV="1">
          <a:off x="3702050" y="7747000"/>
          <a:ext cx="825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247650</xdr:colOff>
      <xdr:row>40</xdr:row>
      <xdr:rowOff>101600</xdr:rowOff>
    </xdr:from>
    <xdr:to>
      <xdr:col>7</xdr:col>
      <xdr:colOff>342900</xdr:colOff>
      <xdr:row>40</xdr:row>
      <xdr:rowOff>184150</xdr:rowOff>
    </xdr:to>
    <xdr:sp macro="" textlink="">
      <xdr:nvSpPr>
        <xdr:cNvPr id="1231826" name="Line 80">
          <a:extLst>
            <a:ext uri="{FF2B5EF4-FFF2-40B4-BE49-F238E27FC236}">
              <a16:creationId xmlns:a16="http://schemas.microsoft.com/office/drawing/2014/main" id="{29B5C8DF-B016-48BE-A884-9561B06E60E7}"/>
            </a:ext>
          </a:extLst>
        </xdr:cNvPr>
        <xdr:cNvSpPr>
          <a:spLocks noChangeShapeType="1"/>
        </xdr:cNvSpPr>
      </xdr:nvSpPr>
      <xdr:spPr bwMode="auto">
        <a:xfrm flipV="1">
          <a:off x="4203700" y="8083550"/>
          <a:ext cx="95250" cy="825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57150</xdr:colOff>
      <xdr:row>38</xdr:row>
      <xdr:rowOff>6350</xdr:rowOff>
    </xdr:from>
    <xdr:to>
      <xdr:col>9</xdr:col>
      <xdr:colOff>57150</xdr:colOff>
      <xdr:row>40</xdr:row>
      <xdr:rowOff>165100</xdr:rowOff>
    </xdr:to>
    <xdr:sp macro="" textlink="">
      <xdr:nvSpPr>
        <xdr:cNvPr id="1231827" name="Line 62">
          <a:extLst>
            <a:ext uri="{FF2B5EF4-FFF2-40B4-BE49-F238E27FC236}">
              <a16:creationId xmlns:a16="http://schemas.microsoft.com/office/drawing/2014/main" id="{6733F529-D70C-4EEE-AD28-A81004A364A9}"/>
            </a:ext>
          </a:extLst>
        </xdr:cNvPr>
        <xdr:cNvSpPr>
          <a:spLocks noChangeShapeType="1"/>
        </xdr:cNvSpPr>
      </xdr:nvSpPr>
      <xdr:spPr bwMode="auto">
        <a:xfrm flipV="1">
          <a:off x="5264150" y="7594600"/>
          <a:ext cx="0" cy="5524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12700</xdr:colOff>
      <xdr:row>40</xdr:row>
      <xdr:rowOff>57150</xdr:rowOff>
    </xdr:from>
    <xdr:to>
      <xdr:col>9</xdr:col>
      <xdr:colOff>107950</xdr:colOff>
      <xdr:row>40</xdr:row>
      <xdr:rowOff>158750</xdr:rowOff>
    </xdr:to>
    <xdr:sp macro="" textlink="">
      <xdr:nvSpPr>
        <xdr:cNvPr id="1231828" name="Line 80">
          <a:extLst>
            <a:ext uri="{FF2B5EF4-FFF2-40B4-BE49-F238E27FC236}">
              <a16:creationId xmlns:a16="http://schemas.microsoft.com/office/drawing/2014/main" id="{ED0E05FB-D978-413C-8DBD-11D239970A84}"/>
            </a:ext>
          </a:extLst>
        </xdr:cNvPr>
        <xdr:cNvSpPr>
          <a:spLocks noChangeShapeType="1"/>
        </xdr:cNvSpPr>
      </xdr:nvSpPr>
      <xdr:spPr bwMode="auto">
        <a:xfrm flipV="1">
          <a:off x="5219700" y="8039100"/>
          <a:ext cx="9525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342900</xdr:colOff>
      <xdr:row>39</xdr:row>
      <xdr:rowOff>203200</xdr:rowOff>
    </xdr:from>
    <xdr:to>
      <xdr:col>6</xdr:col>
      <xdr:colOff>304800</xdr:colOff>
      <xdr:row>40</xdr:row>
      <xdr:rowOff>0</xdr:rowOff>
    </xdr:to>
    <xdr:sp macro="" textlink="">
      <xdr:nvSpPr>
        <xdr:cNvPr id="1231829" name="Line 118">
          <a:extLst>
            <a:ext uri="{FF2B5EF4-FFF2-40B4-BE49-F238E27FC236}">
              <a16:creationId xmlns:a16="http://schemas.microsoft.com/office/drawing/2014/main" id="{EC2C9AEE-33C0-4CF1-AEEE-02771547DAB4}"/>
            </a:ext>
          </a:extLst>
        </xdr:cNvPr>
        <xdr:cNvSpPr>
          <a:spLocks noChangeShapeType="1"/>
        </xdr:cNvSpPr>
      </xdr:nvSpPr>
      <xdr:spPr bwMode="auto">
        <a:xfrm flipH="1" flipV="1">
          <a:off x="2889250" y="7981950"/>
          <a:ext cx="8509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9</xdr:col>
      <xdr:colOff>63500</xdr:colOff>
      <xdr:row>40</xdr:row>
      <xdr:rowOff>44450</xdr:rowOff>
    </xdr:from>
    <xdr:to>
      <xdr:col>9</xdr:col>
      <xdr:colOff>63500</xdr:colOff>
      <xdr:row>45</xdr:row>
      <xdr:rowOff>107950</xdr:rowOff>
    </xdr:to>
    <xdr:sp macro="" textlink="">
      <xdr:nvSpPr>
        <xdr:cNvPr id="1231830" name="Line 118">
          <a:extLst>
            <a:ext uri="{FF2B5EF4-FFF2-40B4-BE49-F238E27FC236}">
              <a16:creationId xmlns:a16="http://schemas.microsoft.com/office/drawing/2014/main" id="{1079C2B7-6910-4332-B272-FE1A22B5CE33}"/>
            </a:ext>
          </a:extLst>
        </xdr:cNvPr>
        <xdr:cNvSpPr>
          <a:spLocks noChangeShapeType="1"/>
        </xdr:cNvSpPr>
      </xdr:nvSpPr>
      <xdr:spPr bwMode="auto">
        <a:xfrm flipH="1" flipV="1">
          <a:off x="5270500" y="8026400"/>
          <a:ext cx="0" cy="10477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2</xdr:col>
      <xdr:colOff>742950</xdr:colOff>
      <xdr:row>44</xdr:row>
      <xdr:rowOff>101600</xdr:rowOff>
    </xdr:from>
    <xdr:to>
      <xdr:col>8</xdr:col>
      <xdr:colOff>387350</xdr:colOff>
      <xdr:row>44</xdr:row>
      <xdr:rowOff>107950</xdr:rowOff>
    </xdr:to>
    <xdr:sp macro="" textlink="">
      <xdr:nvSpPr>
        <xdr:cNvPr id="1231831" name="Line 83">
          <a:extLst>
            <a:ext uri="{FF2B5EF4-FFF2-40B4-BE49-F238E27FC236}">
              <a16:creationId xmlns:a16="http://schemas.microsoft.com/office/drawing/2014/main" id="{528E0347-134A-467F-AB48-36D49229977F}"/>
            </a:ext>
          </a:extLst>
        </xdr:cNvPr>
        <xdr:cNvSpPr>
          <a:spLocks noChangeShapeType="1"/>
        </xdr:cNvSpPr>
      </xdr:nvSpPr>
      <xdr:spPr bwMode="auto">
        <a:xfrm flipH="1" flipV="1">
          <a:off x="2006600" y="8877300"/>
          <a:ext cx="2990850" cy="63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43</xdr:row>
      <xdr:rowOff>101600</xdr:rowOff>
    </xdr:from>
    <xdr:to>
      <xdr:col>8</xdr:col>
      <xdr:colOff>139700</xdr:colOff>
      <xdr:row>43</xdr:row>
      <xdr:rowOff>114300</xdr:rowOff>
    </xdr:to>
    <xdr:sp macro="" textlink="">
      <xdr:nvSpPr>
        <xdr:cNvPr id="1231832" name="Line 83">
          <a:extLst>
            <a:ext uri="{FF2B5EF4-FFF2-40B4-BE49-F238E27FC236}">
              <a16:creationId xmlns:a16="http://schemas.microsoft.com/office/drawing/2014/main" id="{ED8130FF-F7FF-4848-81A8-B558B49ED05A}"/>
            </a:ext>
          </a:extLst>
        </xdr:cNvPr>
        <xdr:cNvSpPr>
          <a:spLocks noChangeShapeType="1"/>
        </xdr:cNvSpPr>
      </xdr:nvSpPr>
      <xdr:spPr bwMode="auto">
        <a:xfrm flipH="1" flipV="1">
          <a:off x="2006600" y="8680450"/>
          <a:ext cx="2743200" cy="127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742950</xdr:colOff>
      <xdr:row>42</xdr:row>
      <xdr:rowOff>101600</xdr:rowOff>
    </xdr:from>
    <xdr:to>
      <xdr:col>7</xdr:col>
      <xdr:colOff>539750</xdr:colOff>
      <xdr:row>42</xdr:row>
      <xdr:rowOff>101600</xdr:rowOff>
    </xdr:to>
    <xdr:sp macro="" textlink="">
      <xdr:nvSpPr>
        <xdr:cNvPr id="1231833" name="Line 83">
          <a:extLst>
            <a:ext uri="{FF2B5EF4-FFF2-40B4-BE49-F238E27FC236}">
              <a16:creationId xmlns:a16="http://schemas.microsoft.com/office/drawing/2014/main" id="{4D927CE6-F709-44DE-BC50-10EAE0AE35EB}"/>
            </a:ext>
          </a:extLst>
        </xdr:cNvPr>
        <xdr:cNvSpPr>
          <a:spLocks noChangeShapeType="1"/>
        </xdr:cNvSpPr>
      </xdr:nvSpPr>
      <xdr:spPr bwMode="auto">
        <a:xfrm flipH="1" flipV="1">
          <a:off x="2006600" y="8477250"/>
          <a:ext cx="24892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41</xdr:row>
      <xdr:rowOff>101600</xdr:rowOff>
    </xdr:from>
    <xdr:to>
      <xdr:col>7</xdr:col>
      <xdr:colOff>285750</xdr:colOff>
      <xdr:row>41</xdr:row>
      <xdr:rowOff>101600</xdr:rowOff>
    </xdr:to>
    <xdr:sp macro="" textlink="">
      <xdr:nvSpPr>
        <xdr:cNvPr id="1231834" name="Line 83">
          <a:extLst>
            <a:ext uri="{FF2B5EF4-FFF2-40B4-BE49-F238E27FC236}">
              <a16:creationId xmlns:a16="http://schemas.microsoft.com/office/drawing/2014/main" id="{3C793238-F43C-4F5D-9A9A-E52A515C66B3}"/>
            </a:ext>
          </a:extLst>
        </xdr:cNvPr>
        <xdr:cNvSpPr>
          <a:spLocks noChangeShapeType="1"/>
        </xdr:cNvSpPr>
      </xdr:nvSpPr>
      <xdr:spPr bwMode="auto">
        <a:xfrm flipH="1" flipV="1">
          <a:off x="2006600" y="8274050"/>
          <a:ext cx="22352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742950</xdr:colOff>
      <xdr:row>40</xdr:row>
      <xdr:rowOff>101600</xdr:rowOff>
    </xdr:from>
    <xdr:to>
      <xdr:col>7</xdr:col>
      <xdr:colOff>44450</xdr:colOff>
      <xdr:row>40</xdr:row>
      <xdr:rowOff>101600</xdr:rowOff>
    </xdr:to>
    <xdr:sp macro="" textlink="">
      <xdr:nvSpPr>
        <xdr:cNvPr id="1231835" name="Line 83">
          <a:extLst>
            <a:ext uri="{FF2B5EF4-FFF2-40B4-BE49-F238E27FC236}">
              <a16:creationId xmlns:a16="http://schemas.microsoft.com/office/drawing/2014/main" id="{3BDB0365-1864-4BFB-94E8-F7F0ECD949FB}"/>
            </a:ext>
          </a:extLst>
        </xdr:cNvPr>
        <xdr:cNvSpPr>
          <a:spLocks noChangeShapeType="1"/>
        </xdr:cNvSpPr>
      </xdr:nvSpPr>
      <xdr:spPr bwMode="auto">
        <a:xfrm flipH="1" flipV="1">
          <a:off x="2006600" y="8083550"/>
          <a:ext cx="19939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0</xdr:rowOff>
    </xdr:from>
    <xdr:to>
      <xdr:col>3</xdr:col>
      <xdr:colOff>0</xdr:colOff>
      <xdr:row>29</xdr:row>
      <xdr:rowOff>0</xdr:rowOff>
    </xdr:to>
    <xdr:sp macro="" textlink="">
      <xdr:nvSpPr>
        <xdr:cNvPr id="1231836" name="Line 118">
          <a:extLst>
            <a:ext uri="{FF2B5EF4-FFF2-40B4-BE49-F238E27FC236}">
              <a16:creationId xmlns:a16="http://schemas.microsoft.com/office/drawing/2014/main" id="{CD0F435B-9FAB-48A7-B041-E754E7860E3D}"/>
            </a:ext>
          </a:extLst>
        </xdr:cNvPr>
        <xdr:cNvSpPr>
          <a:spLocks noChangeShapeType="1"/>
        </xdr:cNvSpPr>
      </xdr:nvSpPr>
      <xdr:spPr bwMode="auto">
        <a:xfrm flipH="1" flipV="1">
          <a:off x="2006600" y="5092700"/>
          <a:ext cx="0" cy="7620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101600</xdr:rowOff>
    </xdr:from>
    <xdr:to>
      <xdr:col>6</xdr:col>
      <xdr:colOff>0</xdr:colOff>
      <xdr:row>29</xdr:row>
      <xdr:rowOff>44450</xdr:rowOff>
    </xdr:to>
    <xdr:sp macro="" textlink="">
      <xdr:nvSpPr>
        <xdr:cNvPr id="1231837" name="Line 118">
          <a:extLst>
            <a:ext uri="{FF2B5EF4-FFF2-40B4-BE49-F238E27FC236}">
              <a16:creationId xmlns:a16="http://schemas.microsoft.com/office/drawing/2014/main" id="{ADA768BE-5E2E-404A-833A-A26BD9F05BD2}"/>
            </a:ext>
          </a:extLst>
        </xdr:cNvPr>
        <xdr:cNvSpPr>
          <a:spLocks noChangeShapeType="1"/>
        </xdr:cNvSpPr>
      </xdr:nvSpPr>
      <xdr:spPr bwMode="auto">
        <a:xfrm flipV="1">
          <a:off x="3435350" y="5765800"/>
          <a:ext cx="0" cy="1333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146050</xdr:rowOff>
    </xdr:from>
    <xdr:to>
      <xdr:col>6</xdr:col>
      <xdr:colOff>0</xdr:colOff>
      <xdr:row>26</xdr:row>
      <xdr:rowOff>101600</xdr:rowOff>
    </xdr:to>
    <xdr:sp macro="" textlink="">
      <xdr:nvSpPr>
        <xdr:cNvPr id="1231838" name="Line 118">
          <a:extLst>
            <a:ext uri="{FF2B5EF4-FFF2-40B4-BE49-F238E27FC236}">
              <a16:creationId xmlns:a16="http://schemas.microsoft.com/office/drawing/2014/main" id="{41501B69-7393-4CFA-B72C-243C3D3C1FC7}"/>
            </a:ext>
          </a:extLst>
        </xdr:cNvPr>
        <xdr:cNvSpPr>
          <a:spLocks noChangeShapeType="1"/>
        </xdr:cNvSpPr>
      </xdr:nvSpPr>
      <xdr:spPr bwMode="auto">
        <a:xfrm flipV="1">
          <a:off x="3435350" y="5048250"/>
          <a:ext cx="0" cy="3365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19</xdr:col>
      <xdr:colOff>0</xdr:colOff>
      <xdr:row>63</xdr:row>
      <xdr:rowOff>0</xdr:rowOff>
    </xdr:from>
    <xdr:to>
      <xdr:col>19</xdr:col>
      <xdr:colOff>0</xdr:colOff>
      <xdr:row>63</xdr:row>
      <xdr:rowOff>6350</xdr:rowOff>
    </xdr:to>
    <xdr:sp macro="" textlink="">
      <xdr:nvSpPr>
        <xdr:cNvPr id="1231839" name="Freeform 179">
          <a:extLst>
            <a:ext uri="{FF2B5EF4-FFF2-40B4-BE49-F238E27FC236}">
              <a16:creationId xmlns:a16="http://schemas.microsoft.com/office/drawing/2014/main" id="{678FECCE-6ECE-4472-9BAA-3D09B94AB432}"/>
            </a:ext>
          </a:extLst>
        </xdr:cNvPr>
        <xdr:cNvSpPr>
          <a:spLocks/>
        </xdr:cNvSpPr>
      </xdr:nvSpPr>
      <xdr:spPr bwMode="auto">
        <a:xfrm>
          <a:off x="13785850" y="11830050"/>
          <a:ext cx="0" cy="6350"/>
        </a:xfrm>
        <a:custGeom>
          <a:avLst/>
          <a:gdLst>
            <a:gd name="T0" fmla="*/ 0 w 150"/>
            <a:gd name="T1" fmla="*/ 0 h 1"/>
            <a:gd name="T2" fmla="*/ 0 w 150"/>
            <a:gd name="T3" fmla="*/ 0 h 1"/>
            <a:gd name="T4" fmla="*/ 0 60000 65536"/>
            <a:gd name="T5" fmla="*/ 0 60000 65536"/>
          </a:gdLst>
          <a:ahLst/>
          <a:cxnLst>
            <a:cxn ang="T4">
              <a:pos x="T0" y="T1"/>
            </a:cxn>
            <a:cxn ang="T5">
              <a:pos x="T2" y="T3"/>
            </a:cxn>
          </a:cxnLst>
          <a:rect l="0" t="0" r="r" b="b"/>
          <a:pathLst>
            <a:path w="150" h="1">
              <a:moveTo>
                <a:pt x="0" y="0"/>
              </a:moveTo>
              <a:lnTo>
                <a:pt x="150" y="0"/>
              </a:lnTo>
            </a:path>
          </a:pathLst>
        </a:cu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xdr:col>
      <xdr:colOff>0</xdr:colOff>
      <xdr:row>38</xdr:row>
      <xdr:rowOff>38100</xdr:rowOff>
    </xdr:from>
    <xdr:to>
      <xdr:col>7</xdr:col>
      <xdr:colOff>95250</xdr:colOff>
      <xdr:row>38</xdr:row>
      <xdr:rowOff>127000</xdr:rowOff>
    </xdr:to>
    <xdr:sp macro="" textlink="">
      <xdr:nvSpPr>
        <xdr:cNvPr id="1231840" name="Line 80">
          <a:extLst>
            <a:ext uri="{FF2B5EF4-FFF2-40B4-BE49-F238E27FC236}">
              <a16:creationId xmlns:a16="http://schemas.microsoft.com/office/drawing/2014/main" id="{97001AA9-54F3-40DC-A2E1-E8DFC6124186}"/>
            </a:ext>
          </a:extLst>
        </xdr:cNvPr>
        <xdr:cNvSpPr>
          <a:spLocks noChangeShapeType="1"/>
        </xdr:cNvSpPr>
      </xdr:nvSpPr>
      <xdr:spPr bwMode="auto">
        <a:xfrm flipV="1">
          <a:off x="3956050" y="7626350"/>
          <a:ext cx="952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228600</xdr:colOff>
      <xdr:row>38</xdr:row>
      <xdr:rowOff>38100</xdr:rowOff>
    </xdr:from>
    <xdr:to>
      <xdr:col>7</xdr:col>
      <xdr:colOff>323850</xdr:colOff>
      <xdr:row>38</xdr:row>
      <xdr:rowOff>127000</xdr:rowOff>
    </xdr:to>
    <xdr:sp macro="" textlink="">
      <xdr:nvSpPr>
        <xdr:cNvPr id="1231841" name="Line 80">
          <a:extLst>
            <a:ext uri="{FF2B5EF4-FFF2-40B4-BE49-F238E27FC236}">
              <a16:creationId xmlns:a16="http://schemas.microsoft.com/office/drawing/2014/main" id="{4E935F21-6059-4AED-B4C8-4576E1F596F3}"/>
            </a:ext>
          </a:extLst>
        </xdr:cNvPr>
        <xdr:cNvSpPr>
          <a:spLocks noChangeShapeType="1"/>
        </xdr:cNvSpPr>
      </xdr:nvSpPr>
      <xdr:spPr bwMode="auto">
        <a:xfrm flipV="1">
          <a:off x="4184650" y="7626350"/>
          <a:ext cx="952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495300</xdr:colOff>
      <xdr:row>38</xdr:row>
      <xdr:rowOff>38100</xdr:rowOff>
    </xdr:from>
    <xdr:to>
      <xdr:col>7</xdr:col>
      <xdr:colOff>590550</xdr:colOff>
      <xdr:row>38</xdr:row>
      <xdr:rowOff>127000</xdr:rowOff>
    </xdr:to>
    <xdr:sp macro="" textlink="">
      <xdr:nvSpPr>
        <xdr:cNvPr id="1231842" name="Line 80">
          <a:extLst>
            <a:ext uri="{FF2B5EF4-FFF2-40B4-BE49-F238E27FC236}">
              <a16:creationId xmlns:a16="http://schemas.microsoft.com/office/drawing/2014/main" id="{398BF067-FE77-43A3-A36C-8098AF306C5C}"/>
            </a:ext>
          </a:extLst>
        </xdr:cNvPr>
        <xdr:cNvSpPr>
          <a:spLocks noChangeShapeType="1"/>
        </xdr:cNvSpPr>
      </xdr:nvSpPr>
      <xdr:spPr bwMode="auto">
        <a:xfrm flipV="1">
          <a:off x="4451350" y="7626350"/>
          <a:ext cx="952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95250</xdr:colOff>
      <xdr:row>38</xdr:row>
      <xdr:rowOff>31750</xdr:rowOff>
    </xdr:from>
    <xdr:to>
      <xdr:col>8</xdr:col>
      <xdr:colOff>190500</xdr:colOff>
      <xdr:row>38</xdr:row>
      <xdr:rowOff>120650</xdr:rowOff>
    </xdr:to>
    <xdr:sp macro="" textlink="">
      <xdr:nvSpPr>
        <xdr:cNvPr id="1231843" name="Line 80">
          <a:extLst>
            <a:ext uri="{FF2B5EF4-FFF2-40B4-BE49-F238E27FC236}">
              <a16:creationId xmlns:a16="http://schemas.microsoft.com/office/drawing/2014/main" id="{D568AF76-83F2-45D2-8176-B1634C0A522A}"/>
            </a:ext>
          </a:extLst>
        </xdr:cNvPr>
        <xdr:cNvSpPr>
          <a:spLocks noChangeShapeType="1"/>
        </xdr:cNvSpPr>
      </xdr:nvSpPr>
      <xdr:spPr bwMode="auto">
        <a:xfrm flipV="1">
          <a:off x="4705350" y="7620000"/>
          <a:ext cx="952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349250</xdr:colOff>
      <xdr:row>38</xdr:row>
      <xdr:rowOff>31750</xdr:rowOff>
    </xdr:from>
    <xdr:to>
      <xdr:col>8</xdr:col>
      <xdr:colOff>444500</xdr:colOff>
      <xdr:row>38</xdr:row>
      <xdr:rowOff>120650</xdr:rowOff>
    </xdr:to>
    <xdr:sp macro="" textlink="">
      <xdr:nvSpPr>
        <xdr:cNvPr id="1231844" name="Line 80">
          <a:extLst>
            <a:ext uri="{FF2B5EF4-FFF2-40B4-BE49-F238E27FC236}">
              <a16:creationId xmlns:a16="http://schemas.microsoft.com/office/drawing/2014/main" id="{B9C79798-AC02-46E2-8B88-79B5DF638739}"/>
            </a:ext>
          </a:extLst>
        </xdr:cNvPr>
        <xdr:cNvSpPr>
          <a:spLocks noChangeShapeType="1"/>
        </xdr:cNvSpPr>
      </xdr:nvSpPr>
      <xdr:spPr bwMode="auto">
        <a:xfrm flipV="1">
          <a:off x="4959350" y="7620000"/>
          <a:ext cx="952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120650</xdr:colOff>
      <xdr:row>37</xdr:row>
      <xdr:rowOff>101600</xdr:rowOff>
    </xdr:from>
    <xdr:to>
      <xdr:col>37</xdr:col>
      <xdr:colOff>152400</xdr:colOff>
      <xdr:row>59</xdr:row>
      <xdr:rowOff>82550</xdr:rowOff>
    </xdr:to>
    <xdr:graphicFrame macro="">
      <xdr:nvGraphicFramePr>
        <xdr:cNvPr id="1231845" name="Chart 4068">
          <a:extLst>
            <a:ext uri="{FF2B5EF4-FFF2-40B4-BE49-F238E27FC236}">
              <a16:creationId xmlns:a16="http://schemas.microsoft.com/office/drawing/2014/main" id="{CEF25244-4884-462B-9A25-F6D560E277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7</xdr:col>
      <xdr:colOff>577850</xdr:colOff>
      <xdr:row>6</xdr:row>
      <xdr:rowOff>31750</xdr:rowOff>
    </xdr:from>
    <xdr:to>
      <xdr:col>8</xdr:col>
      <xdr:colOff>76200</xdr:colOff>
      <xdr:row>7</xdr:row>
      <xdr:rowOff>107950</xdr:rowOff>
    </xdr:to>
    <xdr:sp macro="" textlink="">
      <xdr:nvSpPr>
        <xdr:cNvPr id="1231846" name="Line 22">
          <a:extLst>
            <a:ext uri="{FF2B5EF4-FFF2-40B4-BE49-F238E27FC236}">
              <a16:creationId xmlns:a16="http://schemas.microsoft.com/office/drawing/2014/main" id="{C4014051-ABFD-4CE2-A216-93AB188EE2D0}"/>
            </a:ext>
          </a:extLst>
        </xdr:cNvPr>
        <xdr:cNvSpPr>
          <a:spLocks noChangeShapeType="1"/>
        </xdr:cNvSpPr>
      </xdr:nvSpPr>
      <xdr:spPr bwMode="auto">
        <a:xfrm>
          <a:off x="4533900" y="1460500"/>
          <a:ext cx="152400" cy="15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577850</xdr:colOff>
      <xdr:row>8</xdr:row>
      <xdr:rowOff>31750</xdr:rowOff>
    </xdr:from>
    <xdr:to>
      <xdr:col>8</xdr:col>
      <xdr:colOff>76200</xdr:colOff>
      <xdr:row>8</xdr:row>
      <xdr:rowOff>184150</xdr:rowOff>
    </xdr:to>
    <xdr:sp macro="" textlink="">
      <xdr:nvSpPr>
        <xdr:cNvPr id="1231847" name="Line 22">
          <a:extLst>
            <a:ext uri="{FF2B5EF4-FFF2-40B4-BE49-F238E27FC236}">
              <a16:creationId xmlns:a16="http://schemas.microsoft.com/office/drawing/2014/main" id="{2C89661E-6E0E-4994-B363-E8422AD1B735}"/>
            </a:ext>
          </a:extLst>
        </xdr:cNvPr>
        <xdr:cNvSpPr>
          <a:spLocks noChangeShapeType="1"/>
        </xdr:cNvSpPr>
      </xdr:nvSpPr>
      <xdr:spPr bwMode="auto">
        <a:xfrm>
          <a:off x="4533900" y="1727200"/>
          <a:ext cx="152400" cy="15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6</xdr:row>
      <xdr:rowOff>12700</xdr:rowOff>
    </xdr:from>
    <xdr:to>
      <xdr:col>8</xdr:col>
      <xdr:colOff>0</xdr:colOff>
      <xdr:row>9</xdr:row>
      <xdr:rowOff>133350</xdr:rowOff>
    </xdr:to>
    <xdr:sp macro="" textlink="">
      <xdr:nvSpPr>
        <xdr:cNvPr id="1231848" name="Line 22">
          <a:extLst>
            <a:ext uri="{FF2B5EF4-FFF2-40B4-BE49-F238E27FC236}">
              <a16:creationId xmlns:a16="http://schemas.microsoft.com/office/drawing/2014/main" id="{1CFEA938-37F9-4567-A273-D80AF2DDEF55}"/>
            </a:ext>
          </a:extLst>
        </xdr:cNvPr>
        <xdr:cNvSpPr>
          <a:spLocks noChangeShapeType="1"/>
        </xdr:cNvSpPr>
      </xdr:nvSpPr>
      <xdr:spPr bwMode="auto">
        <a:xfrm flipH="1">
          <a:off x="4610100" y="1441450"/>
          <a:ext cx="0" cy="5842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425450</xdr:colOff>
      <xdr:row>24</xdr:row>
      <xdr:rowOff>0</xdr:rowOff>
    </xdr:from>
    <xdr:to>
      <xdr:col>16</xdr:col>
      <xdr:colOff>19050</xdr:colOff>
      <xdr:row>31</xdr:row>
      <xdr:rowOff>107950</xdr:rowOff>
    </xdr:to>
    <xdr:pic>
      <xdr:nvPicPr>
        <xdr:cNvPr id="1231849" name="Grafik 1">
          <a:extLst>
            <a:ext uri="{FF2B5EF4-FFF2-40B4-BE49-F238E27FC236}">
              <a16:creationId xmlns:a16="http://schemas.microsoft.com/office/drawing/2014/main" id="{7E27FFAB-E83A-42FB-81EC-354A407377E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32450" y="4902200"/>
          <a:ext cx="2863850" cy="144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7</xdr:col>
      <xdr:colOff>12700</xdr:colOff>
      <xdr:row>6</xdr:row>
      <xdr:rowOff>419100</xdr:rowOff>
    </xdr:from>
    <xdr:to>
      <xdr:col>10</xdr:col>
      <xdr:colOff>50800</xdr:colOff>
      <xdr:row>41</xdr:row>
      <xdr:rowOff>6350</xdr:rowOff>
    </xdr:to>
    <xdr:sp macro="" textlink="">
      <xdr:nvSpPr>
        <xdr:cNvPr id="1226679" name="Freeform 8">
          <a:extLst>
            <a:ext uri="{FF2B5EF4-FFF2-40B4-BE49-F238E27FC236}">
              <a16:creationId xmlns:a16="http://schemas.microsoft.com/office/drawing/2014/main" id="{00775A53-4AB5-4954-AB1C-441911B03660}"/>
            </a:ext>
          </a:extLst>
        </xdr:cNvPr>
        <xdr:cNvSpPr>
          <a:spLocks/>
        </xdr:cNvSpPr>
      </xdr:nvSpPr>
      <xdr:spPr bwMode="auto">
        <a:xfrm rot="432511">
          <a:off x="3968750" y="1524000"/>
          <a:ext cx="1714500" cy="6680200"/>
        </a:xfrm>
        <a:custGeom>
          <a:avLst/>
          <a:gdLst>
            <a:gd name="T0" fmla="*/ 2147483646 w 10102"/>
            <a:gd name="T1" fmla="*/ 2147483646 h 10000"/>
            <a:gd name="T2" fmla="*/ 2147483646 w 10102"/>
            <a:gd name="T3" fmla="*/ 2147483646 h 10000"/>
            <a:gd name="T4" fmla="*/ 2147483646 w 10102"/>
            <a:gd name="T5" fmla="*/ 2147483646 h 10000"/>
            <a:gd name="T6" fmla="*/ 2147483646 w 10102"/>
            <a:gd name="T7" fmla="*/ 2147483646 h 10000"/>
            <a:gd name="T8" fmla="*/ 0 w 10102"/>
            <a:gd name="T9" fmla="*/ 2147483646 h 10000"/>
            <a:gd name="T10" fmla="*/ 2147483646 w 10102"/>
            <a:gd name="T11" fmla="*/ 2147483646 h 10000"/>
            <a:gd name="T12" fmla="*/ 2147483646 w 10102"/>
            <a:gd name="T13" fmla="*/ 2147483646 h 10000"/>
            <a:gd name="T14" fmla="*/ 2147483646 w 10102"/>
            <a:gd name="T15" fmla="*/ 2147483646 h 10000"/>
            <a:gd name="T16" fmla="*/ 2147483646 w 10102"/>
            <a:gd name="T17" fmla="*/ 2147483646 h 10000"/>
            <a:gd name="T18" fmla="*/ 2147483646 w 10102"/>
            <a:gd name="T19" fmla="*/ 2147483646 h 10000"/>
            <a:gd name="T20" fmla="*/ 2147483646 w 10102"/>
            <a:gd name="T21" fmla="*/ 2147483646 h 10000"/>
            <a:gd name="T22" fmla="*/ 2147483646 w 10102"/>
            <a:gd name="T23" fmla="*/ 2147483646 h 10000"/>
            <a:gd name="T24" fmla="*/ 2147483646 w 10102"/>
            <a:gd name="T25" fmla="*/ 2147483646 h 10000"/>
            <a:gd name="T26" fmla="*/ 2147483646 w 10102"/>
            <a:gd name="T27" fmla="*/ 2147483646 h 10000"/>
            <a:gd name="T28" fmla="*/ 2147483646 w 10102"/>
            <a:gd name="T29" fmla="*/ 2147483646 h 10000"/>
            <a:gd name="T30" fmla="*/ 2147483646 w 10102"/>
            <a:gd name="T31" fmla="*/ 2147483646 h 10000"/>
            <a:gd name="T32" fmla="*/ 2147483646 w 10102"/>
            <a:gd name="T33" fmla="*/ 0 h 10000"/>
            <a:gd name="T34" fmla="*/ 2147483646 w 10102"/>
            <a:gd name="T35" fmla="*/ 2147483646 h 10000"/>
            <a:gd name="T36" fmla="*/ 0 60000 65536"/>
            <a:gd name="T37" fmla="*/ 0 60000 65536"/>
            <a:gd name="T38" fmla="*/ 0 60000 65536"/>
            <a:gd name="T39" fmla="*/ 0 60000 65536"/>
            <a:gd name="T40" fmla="*/ 0 60000 65536"/>
            <a:gd name="T41" fmla="*/ 0 60000 65536"/>
            <a:gd name="T42" fmla="*/ 0 60000 65536"/>
            <a:gd name="T43" fmla="*/ 0 60000 65536"/>
            <a:gd name="T44" fmla="*/ 0 60000 65536"/>
            <a:gd name="T45" fmla="*/ 0 60000 65536"/>
            <a:gd name="T46" fmla="*/ 0 60000 65536"/>
            <a:gd name="T47" fmla="*/ 0 60000 65536"/>
            <a:gd name="T48" fmla="*/ 0 60000 65536"/>
            <a:gd name="T49" fmla="*/ 0 60000 65536"/>
            <a:gd name="T50" fmla="*/ 0 60000 65536"/>
            <a:gd name="T51" fmla="*/ 0 60000 65536"/>
            <a:gd name="T52" fmla="*/ 0 60000 65536"/>
            <a:gd name="T53" fmla="*/ 0 60000 65536"/>
          </a:gdLst>
          <a:ahLst/>
          <a:cxnLst>
            <a:cxn ang="T36">
              <a:pos x="T0" y="T1"/>
            </a:cxn>
            <a:cxn ang="T37">
              <a:pos x="T2" y="T3"/>
            </a:cxn>
            <a:cxn ang="T38">
              <a:pos x="T4" y="T5"/>
            </a:cxn>
            <a:cxn ang="T39">
              <a:pos x="T6" y="T7"/>
            </a:cxn>
            <a:cxn ang="T40">
              <a:pos x="T8" y="T9"/>
            </a:cxn>
            <a:cxn ang="T41">
              <a:pos x="T10" y="T11"/>
            </a:cxn>
            <a:cxn ang="T42">
              <a:pos x="T12" y="T13"/>
            </a:cxn>
            <a:cxn ang="T43">
              <a:pos x="T14" y="T15"/>
            </a:cxn>
            <a:cxn ang="T44">
              <a:pos x="T16" y="T17"/>
            </a:cxn>
            <a:cxn ang="T45">
              <a:pos x="T18" y="T19"/>
            </a:cxn>
            <a:cxn ang="T46">
              <a:pos x="T20" y="T21"/>
            </a:cxn>
            <a:cxn ang="T47">
              <a:pos x="T22" y="T23"/>
            </a:cxn>
            <a:cxn ang="T48">
              <a:pos x="T24" y="T25"/>
            </a:cxn>
            <a:cxn ang="T49">
              <a:pos x="T26" y="T27"/>
            </a:cxn>
            <a:cxn ang="T50">
              <a:pos x="T28" y="T29"/>
            </a:cxn>
            <a:cxn ang="T51">
              <a:pos x="T30" y="T31"/>
            </a:cxn>
            <a:cxn ang="T52">
              <a:pos x="T32" y="T33"/>
            </a:cxn>
            <a:cxn ang="T53">
              <a:pos x="T34" y="T35"/>
            </a:cxn>
          </a:cxnLst>
          <a:rect l="0" t="0" r="r" b="b"/>
          <a:pathLst>
            <a:path w="10102" h="10000">
              <a:moveTo>
                <a:pt x="3955" y="54"/>
              </a:moveTo>
              <a:cubicBezTo>
                <a:pt x="2824" y="694"/>
                <a:pt x="1948" y="1396"/>
                <a:pt x="1475" y="2023"/>
              </a:cubicBezTo>
              <a:cubicBezTo>
                <a:pt x="928" y="2797"/>
                <a:pt x="803" y="3356"/>
                <a:pt x="557" y="4026"/>
              </a:cubicBezTo>
              <a:cubicBezTo>
                <a:pt x="466" y="4668"/>
                <a:pt x="374" y="5310"/>
                <a:pt x="283" y="5952"/>
              </a:cubicBezTo>
              <a:cubicBezTo>
                <a:pt x="185" y="6622"/>
                <a:pt x="98" y="7315"/>
                <a:pt x="0" y="7984"/>
              </a:cubicBezTo>
              <a:cubicBezTo>
                <a:pt x="59" y="8623"/>
                <a:pt x="60" y="8803"/>
                <a:pt x="118" y="9441"/>
              </a:cubicBezTo>
              <a:cubicBezTo>
                <a:pt x="891" y="9569"/>
                <a:pt x="1446" y="9705"/>
                <a:pt x="2436" y="9825"/>
              </a:cubicBezTo>
              <a:cubicBezTo>
                <a:pt x="3501" y="9929"/>
                <a:pt x="4048" y="9971"/>
                <a:pt x="5562" y="10000"/>
              </a:cubicBezTo>
              <a:cubicBezTo>
                <a:pt x="7033" y="9970"/>
                <a:pt x="7138" y="9957"/>
                <a:pt x="8237" y="9893"/>
              </a:cubicBezTo>
              <a:lnTo>
                <a:pt x="10102" y="9726"/>
              </a:lnTo>
              <a:cubicBezTo>
                <a:pt x="10003" y="9395"/>
                <a:pt x="9903" y="9065"/>
                <a:pt x="9804" y="8734"/>
              </a:cubicBezTo>
              <a:lnTo>
                <a:pt x="9314" y="7431"/>
              </a:lnTo>
              <a:lnTo>
                <a:pt x="8672" y="6094"/>
              </a:lnTo>
              <a:lnTo>
                <a:pt x="7992" y="4733"/>
              </a:lnTo>
              <a:lnTo>
                <a:pt x="7238" y="3324"/>
              </a:lnTo>
              <a:lnTo>
                <a:pt x="6451" y="1858"/>
              </a:lnTo>
              <a:lnTo>
                <a:pt x="5257" y="0"/>
              </a:lnTo>
              <a:lnTo>
                <a:pt x="3955" y="54"/>
              </a:lnTo>
              <a:close/>
            </a:path>
          </a:pathLst>
        </a:custGeom>
        <a:solidFill>
          <a:srgbClr xmlns:mc="http://schemas.openxmlformats.org/markup-compatibility/2006" xmlns:a14="http://schemas.microsoft.com/office/drawing/2010/main" val="FFFFFF" mc:Ignorable="a14" a14:legacySpreadsheetColorIndex="9"/>
        </a:solidFill>
        <a:ln w="222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444500</xdr:colOff>
      <xdr:row>37</xdr:row>
      <xdr:rowOff>63500</xdr:rowOff>
    </xdr:from>
    <xdr:to>
      <xdr:col>9</xdr:col>
      <xdr:colOff>304800</xdr:colOff>
      <xdr:row>39</xdr:row>
      <xdr:rowOff>101600</xdr:rowOff>
    </xdr:to>
    <xdr:sp macro="" textlink="">
      <xdr:nvSpPr>
        <xdr:cNvPr id="1226680" name="Bogen 2">
          <a:extLst>
            <a:ext uri="{FF2B5EF4-FFF2-40B4-BE49-F238E27FC236}">
              <a16:creationId xmlns:a16="http://schemas.microsoft.com/office/drawing/2014/main" id="{333AE6AD-34AF-49C3-9F02-456D582F757B}"/>
            </a:ext>
          </a:extLst>
        </xdr:cNvPr>
        <xdr:cNvSpPr>
          <a:spLocks/>
        </xdr:cNvSpPr>
      </xdr:nvSpPr>
      <xdr:spPr bwMode="auto">
        <a:xfrm rot="-5400000">
          <a:off x="5070475" y="7464425"/>
          <a:ext cx="425450" cy="457200"/>
        </a:xfrm>
        <a:custGeom>
          <a:avLst/>
          <a:gdLst>
            <a:gd name="T0" fmla="*/ 754798 w 414609"/>
            <a:gd name="T1" fmla="*/ 0 h 430913"/>
            <a:gd name="T2" fmla="*/ 1509607 w 414609"/>
            <a:gd name="T3" fmla="*/ 4684622 h 430913"/>
            <a:gd name="T4" fmla="*/ 0 60000 65536"/>
            <a:gd name="T5" fmla="*/ 0 60000 65536"/>
          </a:gdLst>
          <a:ahLst/>
          <a:cxnLst>
            <a:cxn ang="T4">
              <a:pos x="T0" y="T1"/>
            </a:cxn>
            <a:cxn ang="T5">
              <a:pos x="T2" y="T3"/>
            </a:cxn>
          </a:cxnLst>
          <a:rect l="0" t="0" r="r" b="b"/>
          <a:pathLst>
            <a:path w="414609" h="430913" stroke="0">
              <a:moveTo>
                <a:pt x="207304" y="0"/>
              </a:moveTo>
              <a:cubicBezTo>
                <a:pt x="321795" y="0"/>
                <a:pt x="414609" y="96463"/>
                <a:pt x="414609" y="215457"/>
              </a:cubicBezTo>
              <a:lnTo>
                <a:pt x="207305" y="215457"/>
              </a:lnTo>
              <a:cubicBezTo>
                <a:pt x="207305" y="143638"/>
                <a:pt x="207304" y="71819"/>
                <a:pt x="207304" y="0"/>
              </a:cubicBezTo>
              <a:close/>
            </a:path>
            <a:path w="414609" h="430913" fill="none">
              <a:moveTo>
                <a:pt x="207304" y="0"/>
              </a:moveTo>
              <a:cubicBezTo>
                <a:pt x="321795" y="0"/>
                <a:pt x="414609" y="96463"/>
                <a:pt x="414609" y="215457"/>
              </a:cubicBezTo>
            </a:path>
          </a:pathLst>
        </a:custGeom>
        <a:solidFill>
          <a:srgbClr xmlns:mc="http://schemas.openxmlformats.org/markup-compatibility/2006" xmlns:a14="http://schemas.microsoft.com/office/drawing/2010/main" val="FFFFFF" mc:Ignorable="a14" a14:legacySpreadsheetColorIndex="9"/>
        </a:solid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6</xdr:col>
      <xdr:colOff>228600</xdr:colOff>
      <xdr:row>8</xdr:row>
      <xdr:rowOff>101600</xdr:rowOff>
    </xdr:from>
    <xdr:to>
      <xdr:col>9</xdr:col>
      <xdr:colOff>190500</xdr:colOff>
      <xdr:row>8</xdr:row>
      <xdr:rowOff>101600</xdr:rowOff>
    </xdr:to>
    <xdr:sp macro="" textlink="">
      <xdr:nvSpPr>
        <xdr:cNvPr id="1226681" name="Line 17">
          <a:extLst>
            <a:ext uri="{FF2B5EF4-FFF2-40B4-BE49-F238E27FC236}">
              <a16:creationId xmlns:a16="http://schemas.microsoft.com/office/drawing/2014/main" id="{2FED41A8-5581-443C-B87C-9DE2955BC562}"/>
            </a:ext>
          </a:extLst>
        </xdr:cNvPr>
        <xdr:cNvSpPr>
          <a:spLocks noChangeShapeType="1"/>
        </xdr:cNvSpPr>
      </xdr:nvSpPr>
      <xdr:spPr bwMode="auto">
        <a:xfrm flipV="1">
          <a:off x="3663950" y="1816100"/>
          <a:ext cx="17335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none" w="sm" len="sm"/>
        </a:ln>
        <a:extLst>
          <a:ext uri="{909E8E84-426E-40DD-AFC4-6F175D3DCCD1}">
            <a14:hiddenFill xmlns:a14="http://schemas.microsoft.com/office/drawing/2010/main">
              <a:noFill/>
            </a14:hiddenFill>
          </a:ext>
        </a:extLst>
      </xdr:spPr>
    </xdr:sp>
    <xdr:clientData/>
  </xdr:twoCellAnchor>
  <xdr:twoCellAnchor>
    <xdr:from>
      <xdr:col>5</xdr:col>
      <xdr:colOff>0</xdr:colOff>
      <xdr:row>10</xdr:row>
      <xdr:rowOff>101600</xdr:rowOff>
    </xdr:from>
    <xdr:to>
      <xdr:col>6</xdr:col>
      <xdr:colOff>228600</xdr:colOff>
      <xdr:row>10</xdr:row>
      <xdr:rowOff>101600</xdr:rowOff>
    </xdr:to>
    <xdr:cxnSp macro="">
      <xdr:nvCxnSpPr>
        <xdr:cNvPr id="1226682" name="AutoShape 20">
          <a:extLst>
            <a:ext uri="{FF2B5EF4-FFF2-40B4-BE49-F238E27FC236}">
              <a16:creationId xmlns:a16="http://schemas.microsoft.com/office/drawing/2014/main" id="{E9449D1A-6393-44DD-B6D4-6C35E8555D07}"/>
            </a:ext>
          </a:extLst>
        </xdr:cNvPr>
        <xdr:cNvCxnSpPr>
          <a:cxnSpLocks noChangeShapeType="1"/>
        </xdr:cNvCxnSpPr>
      </xdr:nvCxnSpPr>
      <xdr:spPr bwMode="auto">
        <a:xfrm flipH="1">
          <a:off x="3086100" y="2216150"/>
          <a:ext cx="577850" cy="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7</xdr:col>
      <xdr:colOff>539750</xdr:colOff>
      <xdr:row>7</xdr:row>
      <xdr:rowOff>0</xdr:rowOff>
    </xdr:from>
    <xdr:to>
      <xdr:col>9</xdr:col>
      <xdr:colOff>171450</xdr:colOff>
      <xdr:row>7</xdr:row>
      <xdr:rowOff>0</xdr:rowOff>
    </xdr:to>
    <xdr:sp macro="" textlink="">
      <xdr:nvSpPr>
        <xdr:cNvPr id="1226683" name="Line 21">
          <a:extLst>
            <a:ext uri="{FF2B5EF4-FFF2-40B4-BE49-F238E27FC236}">
              <a16:creationId xmlns:a16="http://schemas.microsoft.com/office/drawing/2014/main" id="{E96587A4-6963-4C1C-A9D7-BD3C12BE4650}"/>
            </a:ext>
          </a:extLst>
        </xdr:cNvPr>
        <xdr:cNvSpPr>
          <a:spLocks noChangeShapeType="1"/>
        </xdr:cNvSpPr>
      </xdr:nvSpPr>
      <xdr:spPr bwMode="auto">
        <a:xfrm flipH="1">
          <a:off x="4495800" y="1524000"/>
          <a:ext cx="8826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234950</xdr:colOff>
      <xdr:row>8</xdr:row>
      <xdr:rowOff>38100</xdr:rowOff>
    </xdr:from>
    <xdr:to>
      <xdr:col>8</xdr:col>
      <xdr:colOff>387350</xdr:colOff>
      <xdr:row>8</xdr:row>
      <xdr:rowOff>190500</xdr:rowOff>
    </xdr:to>
    <xdr:sp macro="" textlink="">
      <xdr:nvSpPr>
        <xdr:cNvPr id="1226684" name="Line 22">
          <a:extLst>
            <a:ext uri="{FF2B5EF4-FFF2-40B4-BE49-F238E27FC236}">
              <a16:creationId xmlns:a16="http://schemas.microsoft.com/office/drawing/2014/main" id="{CB90B04A-42BD-4F1B-B67F-588D6D565ECD}"/>
            </a:ext>
          </a:extLst>
        </xdr:cNvPr>
        <xdr:cNvSpPr>
          <a:spLocks noChangeShapeType="1"/>
        </xdr:cNvSpPr>
      </xdr:nvSpPr>
      <xdr:spPr bwMode="auto">
        <a:xfrm>
          <a:off x="4845050" y="1752600"/>
          <a:ext cx="152400" cy="15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63500</xdr:colOff>
      <xdr:row>28</xdr:row>
      <xdr:rowOff>184150</xdr:rowOff>
    </xdr:from>
    <xdr:to>
      <xdr:col>9</xdr:col>
      <xdr:colOff>196850</xdr:colOff>
      <xdr:row>29</xdr:row>
      <xdr:rowOff>146050</xdr:rowOff>
    </xdr:to>
    <xdr:sp macro="" textlink="">
      <xdr:nvSpPr>
        <xdr:cNvPr id="1226685" name="Line 51">
          <a:extLst>
            <a:ext uri="{FF2B5EF4-FFF2-40B4-BE49-F238E27FC236}">
              <a16:creationId xmlns:a16="http://schemas.microsoft.com/office/drawing/2014/main" id="{16C9F651-57B5-47E1-B579-3BE5CAF11C5C}"/>
            </a:ext>
          </a:extLst>
        </xdr:cNvPr>
        <xdr:cNvSpPr>
          <a:spLocks noChangeShapeType="1"/>
        </xdr:cNvSpPr>
      </xdr:nvSpPr>
      <xdr:spPr bwMode="auto">
        <a:xfrm>
          <a:off x="5270500" y="5867400"/>
          <a:ext cx="133350" cy="15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736600</xdr:colOff>
      <xdr:row>30</xdr:row>
      <xdr:rowOff>101600</xdr:rowOff>
    </xdr:from>
    <xdr:to>
      <xdr:col>6</xdr:col>
      <xdr:colOff>12700</xdr:colOff>
      <xdr:row>30</xdr:row>
      <xdr:rowOff>101600</xdr:rowOff>
    </xdr:to>
    <xdr:sp macro="" textlink="">
      <xdr:nvSpPr>
        <xdr:cNvPr id="1226686" name="Line 58">
          <a:extLst>
            <a:ext uri="{FF2B5EF4-FFF2-40B4-BE49-F238E27FC236}">
              <a16:creationId xmlns:a16="http://schemas.microsoft.com/office/drawing/2014/main" id="{BF603D2C-AFD1-4487-8578-9192D0442343}"/>
            </a:ext>
          </a:extLst>
        </xdr:cNvPr>
        <xdr:cNvSpPr>
          <a:spLocks noChangeShapeType="1"/>
        </xdr:cNvSpPr>
      </xdr:nvSpPr>
      <xdr:spPr bwMode="auto">
        <a:xfrm flipH="1">
          <a:off x="2000250" y="6165850"/>
          <a:ext cx="14478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30</xdr:row>
      <xdr:rowOff>101600</xdr:rowOff>
    </xdr:from>
    <xdr:to>
      <xdr:col>6</xdr:col>
      <xdr:colOff>12700</xdr:colOff>
      <xdr:row>34</xdr:row>
      <xdr:rowOff>0</xdr:rowOff>
    </xdr:to>
    <xdr:sp macro="" textlink="">
      <xdr:nvSpPr>
        <xdr:cNvPr id="1226687" name="Line 62">
          <a:extLst>
            <a:ext uri="{FF2B5EF4-FFF2-40B4-BE49-F238E27FC236}">
              <a16:creationId xmlns:a16="http://schemas.microsoft.com/office/drawing/2014/main" id="{4A780529-B208-430E-9E92-B3B839A4F4C6}"/>
            </a:ext>
          </a:extLst>
        </xdr:cNvPr>
        <xdr:cNvSpPr>
          <a:spLocks noChangeShapeType="1"/>
        </xdr:cNvSpPr>
      </xdr:nvSpPr>
      <xdr:spPr bwMode="auto">
        <a:xfrm flipV="1">
          <a:off x="3435350" y="6165850"/>
          <a:ext cx="12700" cy="6667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101600</xdr:rowOff>
    </xdr:from>
    <xdr:to>
      <xdr:col>6</xdr:col>
      <xdr:colOff>0</xdr:colOff>
      <xdr:row>26</xdr:row>
      <xdr:rowOff>101600</xdr:rowOff>
    </xdr:to>
    <xdr:sp macro="" textlink="">
      <xdr:nvSpPr>
        <xdr:cNvPr id="1226688" name="Line 64">
          <a:extLst>
            <a:ext uri="{FF2B5EF4-FFF2-40B4-BE49-F238E27FC236}">
              <a16:creationId xmlns:a16="http://schemas.microsoft.com/office/drawing/2014/main" id="{F7135925-7773-4526-8FDF-0446A09400AC}"/>
            </a:ext>
          </a:extLst>
        </xdr:cNvPr>
        <xdr:cNvSpPr>
          <a:spLocks noChangeShapeType="1"/>
        </xdr:cNvSpPr>
      </xdr:nvSpPr>
      <xdr:spPr bwMode="auto">
        <a:xfrm flipH="1">
          <a:off x="2006600" y="5403850"/>
          <a:ext cx="14287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742950</xdr:colOff>
      <xdr:row>28</xdr:row>
      <xdr:rowOff>101600</xdr:rowOff>
    </xdr:from>
    <xdr:to>
      <xdr:col>6</xdr:col>
      <xdr:colOff>0</xdr:colOff>
      <xdr:row>28</xdr:row>
      <xdr:rowOff>101600</xdr:rowOff>
    </xdr:to>
    <xdr:sp macro="" textlink="">
      <xdr:nvSpPr>
        <xdr:cNvPr id="1226689" name="Line 66">
          <a:extLst>
            <a:ext uri="{FF2B5EF4-FFF2-40B4-BE49-F238E27FC236}">
              <a16:creationId xmlns:a16="http://schemas.microsoft.com/office/drawing/2014/main" id="{C8072ACE-F7B0-4952-AAC5-D442ABD13A04}"/>
            </a:ext>
          </a:extLst>
        </xdr:cNvPr>
        <xdr:cNvSpPr>
          <a:spLocks noChangeShapeType="1"/>
        </xdr:cNvSpPr>
      </xdr:nvSpPr>
      <xdr:spPr bwMode="auto">
        <a:xfrm flipH="1" flipV="1">
          <a:off x="2006600" y="5784850"/>
          <a:ext cx="14287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349250</xdr:colOff>
      <xdr:row>28</xdr:row>
      <xdr:rowOff>165100</xdr:rowOff>
    </xdr:from>
    <xdr:to>
      <xdr:col>6</xdr:col>
      <xdr:colOff>495300</xdr:colOff>
      <xdr:row>29</xdr:row>
      <xdr:rowOff>127000</xdr:rowOff>
    </xdr:to>
    <xdr:sp macro="" textlink="">
      <xdr:nvSpPr>
        <xdr:cNvPr id="1226690" name="Line 67">
          <a:extLst>
            <a:ext uri="{FF2B5EF4-FFF2-40B4-BE49-F238E27FC236}">
              <a16:creationId xmlns:a16="http://schemas.microsoft.com/office/drawing/2014/main" id="{B3FE9BFB-430D-44AB-BA75-55ED5FBE3B6D}"/>
            </a:ext>
          </a:extLst>
        </xdr:cNvPr>
        <xdr:cNvSpPr>
          <a:spLocks noChangeShapeType="1"/>
        </xdr:cNvSpPr>
      </xdr:nvSpPr>
      <xdr:spPr bwMode="auto">
        <a:xfrm>
          <a:off x="3784600" y="5848350"/>
          <a:ext cx="146050" cy="15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495300</xdr:colOff>
      <xdr:row>24</xdr:row>
      <xdr:rowOff>63500</xdr:rowOff>
    </xdr:from>
    <xdr:to>
      <xdr:col>7</xdr:col>
      <xdr:colOff>120650</xdr:colOff>
      <xdr:row>25</xdr:row>
      <xdr:rowOff>25400</xdr:rowOff>
    </xdr:to>
    <xdr:sp macro="" textlink="">
      <xdr:nvSpPr>
        <xdr:cNvPr id="1226691" name="Line 69">
          <a:extLst>
            <a:ext uri="{FF2B5EF4-FFF2-40B4-BE49-F238E27FC236}">
              <a16:creationId xmlns:a16="http://schemas.microsoft.com/office/drawing/2014/main" id="{47E2666C-260B-42DB-BDBA-4C21F215684B}"/>
            </a:ext>
          </a:extLst>
        </xdr:cNvPr>
        <xdr:cNvSpPr>
          <a:spLocks noChangeShapeType="1"/>
        </xdr:cNvSpPr>
      </xdr:nvSpPr>
      <xdr:spPr bwMode="auto">
        <a:xfrm>
          <a:off x="3930650" y="4984750"/>
          <a:ext cx="146050" cy="15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63500</xdr:colOff>
      <xdr:row>24</xdr:row>
      <xdr:rowOff>101600</xdr:rowOff>
    </xdr:from>
    <xdr:to>
      <xdr:col>9</xdr:col>
      <xdr:colOff>190500</xdr:colOff>
      <xdr:row>25</xdr:row>
      <xdr:rowOff>25400</xdr:rowOff>
    </xdr:to>
    <xdr:sp macro="" textlink="">
      <xdr:nvSpPr>
        <xdr:cNvPr id="1226692" name="Line 80">
          <a:extLst>
            <a:ext uri="{FF2B5EF4-FFF2-40B4-BE49-F238E27FC236}">
              <a16:creationId xmlns:a16="http://schemas.microsoft.com/office/drawing/2014/main" id="{BA9D6E79-F3C1-4A8B-B9EE-5C7B6DB878FB}"/>
            </a:ext>
          </a:extLst>
        </xdr:cNvPr>
        <xdr:cNvSpPr>
          <a:spLocks noChangeShapeType="1"/>
        </xdr:cNvSpPr>
      </xdr:nvSpPr>
      <xdr:spPr bwMode="auto">
        <a:xfrm flipH="1" flipV="1">
          <a:off x="5270500" y="5022850"/>
          <a:ext cx="127000" cy="1143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381000</xdr:colOff>
      <xdr:row>11</xdr:row>
      <xdr:rowOff>0</xdr:rowOff>
    </xdr:from>
    <xdr:to>
      <xdr:col>4</xdr:col>
      <xdr:colOff>381000</xdr:colOff>
      <xdr:row>32</xdr:row>
      <xdr:rowOff>25400</xdr:rowOff>
    </xdr:to>
    <xdr:sp macro="" textlink="">
      <xdr:nvSpPr>
        <xdr:cNvPr id="1226693" name="Line 81">
          <a:extLst>
            <a:ext uri="{FF2B5EF4-FFF2-40B4-BE49-F238E27FC236}">
              <a16:creationId xmlns:a16="http://schemas.microsoft.com/office/drawing/2014/main" id="{09A98B16-3400-4710-9898-73EBB16A5468}"/>
            </a:ext>
          </a:extLst>
        </xdr:cNvPr>
        <xdr:cNvSpPr>
          <a:spLocks noChangeShapeType="1"/>
        </xdr:cNvSpPr>
      </xdr:nvSpPr>
      <xdr:spPr bwMode="auto">
        <a:xfrm flipV="1">
          <a:off x="2927350" y="2317750"/>
          <a:ext cx="0" cy="4152900"/>
        </a:xfrm>
        <a:prstGeom prst="line">
          <a:avLst/>
        </a:prstGeom>
        <a:noFill/>
        <a:ln w="3175">
          <a:solidFill>
            <a:srgbClr xmlns:mc="http://schemas.openxmlformats.org/markup-compatibility/2006" xmlns:a14="http://schemas.microsoft.com/office/drawing/2010/main" val="000000" mc:Ignorable="a14" a14:legacySpreadsheetColorIndex="64"/>
          </a:solidFill>
          <a:prstDash val="dash"/>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4</xdr:col>
      <xdr:colOff>342900</xdr:colOff>
      <xdr:row>34</xdr:row>
      <xdr:rowOff>196850</xdr:rowOff>
    </xdr:from>
    <xdr:to>
      <xdr:col>4</xdr:col>
      <xdr:colOff>342900</xdr:colOff>
      <xdr:row>39</xdr:row>
      <xdr:rowOff>203200</xdr:rowOff>
    </xdr:to>
    <xdr:sp macro="" textlink="">
      <xdr:nvSpPr>
        <xdr:cNvPr id="1226694" name="Line 83">
          <a:extLst>
            <a:ext uri="{FF2B5EF4-FFF2-40B4-BE49-F238E27FC236}">
              <a16:creationId xmlns:a16="http://schemas.microsoft.com/office/drawing/2014/main" id="{F234D09C-A720-439D-AE7F-5B398E9F9169}"/>
            </a:ext>
          </a:extLst>
        </xdr:cNvPr>
        <xdr:cNvSpPr>
          <a:spLocks noChangeShapeType="1"/>
        </xdr:cNvSpPr>
      </xdr:nvSpPr>
      <xdr:spPr bwMode="auto">
        <a:xfrm flipH="1" flipV="1">
          <a:off x="2889250" y="7029450"/>
          <a:ext cx="0" cy="9715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139700</xdr:colOff>
      <xdr:row>38</xdr:row>
      <xdr:rowOff>63500</xdr:rowOff>
    </xdr:from>
    <xdr:to>
      <xdr:col>9</xdr:col>
      <xdr:colOff>152400</xdr:colOff>
      <xdr:row>38</xdr:row>
      <xdr:rowOff>101600</xdr:rowOff>
    </xdr:to>
    <xdr:sp macro="" textlink="">
      <xdr:nvSpPr>
        <xdr:cNvPr id="1226695" name="Line 84">
          <a:extLst>
            <a:ext uri="{FF2B5EF4-FFF2-40B4-BE49-F238E27FC236}">
              <a16:creationId xmlns:a16="http://schemas.microsoft.com/office/drawing/2014/main" id="{FC24A44D-C287-47BB-A933-77F0C45DD9FD}"/>
            </a:ext>
          </a:extLst>
        </xdr:cNvPr>
        <xdr:cNvSpPr>
          <a:spLocks noChangeShapeType="1"/>
        </xdr:cNvSpPr>
      </xdr:nvSpPr>
      <xdr:spPr bwMode="auto">
        <a:xfrm rot="10800000" flipV="1">
          <a:off x="3225800" y="7670800"/>
          <a:ext cx="2133600" cy="381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44450</xdr:colOff>
      <xdr:row>40</xdr:row>
      <xdr:rowOff>50800</xdr:rowOff>
    </xdr:from>
    <xdr:to>
      <xdr:col>7</xdr:col>
      <xdr:colOff>44450</xdr:colOff>
      <xdr:row>40</xdr:row>
      <xdr:rowOff>101600</xdr:rowOff>
    </xdr:to>
    <xdr:sp macro="" textlink="">
      <xdr:nvSpPr>
        <xdr:cNvPr id="1226696" name="Line 118">
          <a:extLst>
            <a:ext uri="{FF2B5EF4-FFF2-40B4-BE49-F238E27FC236}">
              <a16:creationId xmlns:a16="http://schemas.microsoft.com/office/drawing/2014/main" id="{82015B08-CF28-451D-80DD-4C885BCB78BF}"/>
            </a:ext>
          </a:extLst>
        </xdr:cNvPr>
        <xdr:cNvSpPr>
          <a:spLocks noChangeShapeType="1"/>
        </xdr:cNvSpPr>
      </xdr:nvSpPr>
      <xdr:spPr bwMode="auto">
        <a:xfrm flipH="1" flipV="1">
          <a:off x="4000500" y="8051800"/>
          <a:ext cx="0" cy="508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19</xdr:col>
      <xdr:colOff>0</xdr:colOff>
      <xdr:row>25</xdr:row>
      <xdr:rowOff>0</xdr:rowOff>
    </xdr:from>
    <xdr:to>
      <xdr:col>19</xdr:col>
      <xdr:colOff>0</xdr:colOff>
      <xdr:row>25</xdr:row>
      <xdr:rowOff>6350</xdr:rowOff>
    </xdr:to>
    <xdr:sp macro="" textlink="">
      <xdr:nvSpPr>
        <xdr:cNvPr id="1226697" name="Freeform 179">
          <a:extLst>
            <a:ext uri="{FF2B5EF4-FFF2-40B4-BE49-F238E27FC236}">
              <a16:creationId xmlns:a16="http://schemas.microsoft.com/office/drawing/2014/main" id="{83F24F7E-F850-4A40-A79C-AC6B3ABDB97C}"/>
            </a:ext>
          </a:extLst>
        </xdr:cNvPr>
        <xdr:cNvSpPr>
          <a:spLocks/>
        </xdr:cNvSpPr>
      </xdr:nvSpPr>
      <xdr:spPr bwMode="auto">
        <a:xfrm>
          <a:off x="13785850" y="5111750"/>
          <a:ext cx="0" cy="6350"/>
        </a:xfrm>
        <a:custGeom>
          <a:avLst/>
          <a:gdLst>
            <a:gd name="T0" fmla="*/ 0 w 150"/>
            <a:gd name="T1" fmla="*/ 0 h 1"/>
            <a:gd name="T2" fmla="*/ 0 w 150"/>
            <a:gd name="T3" fmla="*/ 0 h 1"/>
            <a:gd name="T4" fmla="*/ 0 60000 65536"/>
            <a:gd name="T5" fmla="*/ 0 60000 65536"/>
          </a:gdLst>
          <a:ahLst/>
          <a:cxnLst>
            <a:cxn ang="T4">
              <a:pos x="T0" y="T1"/>
            </a:cxn>
            <a:cxn ang="T5">
              <a:pos x="T2" y="T3"/>
            </a:cxn>
          </a:cxnLst>
          <a:rect l="0" t="0" r="r" b="b"/>
          <a:pathLst>
            <a:path w="150" h="1">
              <a:moveTo>
                <a:pt x="0" y="0"/>
              </a:moveTo>
              <a:lnTo>
                <a:pt x="150" y="0"/>
              </a:lnTo>
            </a:path>
          </a:pathLst>
        </a:cu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381000</xdr:colOff>
      <xdr:row>38</xdr:row>
      <xdr:rowOff>63500</xdr:rowOff>
    </xdr:from>
    <xdr:to>
      <xdr:col>8</xdr:col>
      <xdr:colOff>400050</xdr:colOff>
      <xdr:row>44</xdr:row>
      <xdr:rowOff>146050</xdr:rowOff>
    </xdr:to>
    <xdr:sp macro="" textlink="">
      <xdr:nvSpPr>
        <xdr:cNvPr id="1226698" name="Line 62">
          <a:extLst>
            <a:ext uri="{FF2B5EF4-FFF2-40B4-BE49-F238E27FC236}">
              <a16:creationId xmlns:a16="http://schemas.microsoft.com/office/drawing/2014/main" id="{3DD2972D-B52F-4318-840B-C22F2C83A6E8}"/>
            </a:ext>
          </a:extLst>
        </xdr:cNvPr>
        <xdr:cNvSpPr>
          <a:spLocks noChangeShapeType="1"/>
        </xdr:cNvSpPr>
      </xdr:nvSpPr>
      <xdr:spPr bwMode="auto">
        <a:xfrm flipV="1">
          <a:off x="4991100" y="7670800"/>
          <a:ext cx="19050" cy="12636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47</xdr:row>
      <xdr:rowOff>114300</xdr:rowOff>
    </xdr:from>
    <xdr:to>
      <xdr:col>8</xdr:col>
      <xdr:colOff>0</xdr:colOff>
      <xdr:row>47</xdr:row>
      <xdr:rowOff>114300</xdr:rowOff>
    </xdr:to>
    <xdr:sp macro="" textlink="">
      <xdr:nvSpPr>
        <xdr:cNvPr id="1226699" name="Line 180">
          <a:extLst>
            <a:ext uri="{FF2B5EF4-FFF2-40B4-BE49-F238E27FC236}">
              <a16:creationId xmlns:a16="http://schemas.microsoft.com/office/drawing/2014/main" id="{18B40389-FA72-4A55-B81D-92BA9CD7ECAE}"/>
            </a:ext>
          </a:extLst>
        </xdr:cNvPr>
        <xdr:cNvSpPr>
          <a:spLocks noChangeShapeType="1"/>
        </xdr:cNvSpPr>
      </xdr:nvSpPr>
      <xdr:spPr bwMode="auto">
        <a:xfrm>
          <a:off x="3956050" y="9353550"/>
          <a:ext cx="6540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47</xdr:row>
      <xdr:rowOff>114300</xdr:rowOff>
    </xdr:from>
    <xdr:to>
      <xdr:col>14</xdr:col>
      <xdr:colOff>0</xdr:colOff>
      <xdr:row>47</xdr:row>
      <xdr:rowOff>114300</xdr:rowOff>
    </xdr:to>
    <xdr:cxnSp macro="">
      <xdr:nvCxnSpPr>
        <xdr:cNvPr id="1226700" name="AutoShape 183">
          <a:extLst>
            <a:ext uri="{FF2B5EF4-FFF2-40B4-BE49-F238E27FC236}">
              <a16:creationId xmlns:a16="http://schemas.microsoft.com/office/drawing/2014/main" id="{9822F402-9458-4AE7-95E5-0E75D5CA6784}"/>
            </a:ext>
          </a:extLst>
        </xdr:cNvPr>
        <xdr:cNvCxnSpPr>
          <a:cxnSpLocks noChangeShapeType="1"/>
        </xdr:cNvCxnSpPr>
      </xdr:nvCxnSpPr>
      <xdr:spPr bwMode="auto">
        <a:xfrm>
          <a:off x="6375400" y="9353550"/>
          <a:ext cx="831850" cy="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10</xdr:col>
      <xdr:colOff>298450</xdr:colOff>
      <xdr:row>48</xdr:row>
      <xdr:rowOff>0</xdr:rowOff>
    </xdr:from>
    <xdr:to>
      <xdr:col>10</xdr:col>
      <xdr:colOff>298450</xdr:colOff>
      <xdr:row>49</xdr:row>
      <xdr:rowOff>101600</xdr:rowOff>
    </xdr:to>
    <xdr:cxnSp macro="">
      <xdr:nvCxnSpPr>
        <xdr:cNvPr id="1226701" name="AutoShape 181">
          <a:extLst>
            <a:ext uri="{FF2B5EF4-FFF2-40B4-BE49-F238E27FC236}">
              <a16:creationId xmlns:a16="http://schemas.microsoft.com/office/drawing/2014/main" id="{F43C9504-565B-4771-99F9-56624A348ECE}"/>
            </a:ext>
          </a:extLst>
        </xdr:cNvPr>
        <xdr:cNvCxnSpPr>
          <a:cxnSpLocks noChangeShapeType="1"/>
        </xdr:cNvCxnSpPr>
      </xdr:nvCxnSpPr>
      <xdr:spPr bwMode="auto">
        <a:xfrm flipV="1">
          <a:off x="5930900" y="9467850"/>
          <a:ext cx="0" cy="16510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7</xdr:col>
      <xdr:colOff>0</xdr:colOff>
      <xdr:row>49</xdr:row>
      <xdr:rowOff>101600</xdr:rowOff>
    </xdr:from>
    <xdr:to>
      <xdr:col>10</xdr:col>
      <xdr:colOff>298450</xdr:colOff>
      <xdr:row>49</xdr:row>
      <xdr:rowOff>101600</xdr:rowOff>
    </xdr:to>
    <xdr:sp macro="" textlink="">
      <xdr:nvSpPr>
        <xdr:cNvPr id="1226702" name="Line 182">
          <a:extLst>
            <a:ext uri="{FF2B5EF4-FFF2-40B4-BE49-F238E27FC236}">
              <a16:creationId xmlns:a16="http://schemas.microsoft.com/office/drawing/2014/main" id="{A3E12AB4-D0BF-4632-9FBB-F41DCA002841}"/>
            </a:ext>
          </a:extLst>
        </xdr:cNvPr>
        <xdr:cNvSpPr>
          <a:spLocks noChangeShapeType="1"/>
        </xdr:cNvSpPr>
      </xdr:nvSpPr>
      <xdr:spPr bwMode="auto">
        <a:xfrm flipV="1">
          <a:off x="3956050" y="9632950"/>
          <a:ext cx="19748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53</xdr:row>
      <xdr:rowOff>107950</xdr:rowOff>
    </xdr:from>
    <xdr:to>
      <xdr:col>7</xdr:col>
      <xdr:colOff>654050</xdr:colOff>
      <xdr:row>53</xdr:row>
      <xdr:rowOff>107950</xdr:rowOff>
    </xdr:to>
    <xdr:sp macro="" textlink="">
      <xdr:nvSpPr>
        <xdr:cNvPr id="1226703" name="Line 184">
          <a:extLst>
            <a:ext uri="{FF2B5EF4-FFF2-40B4-BE49-F238E27FC236}">
              <a16:creationId xmlns:a16="http://schemas.microsoft.com/office/drawing/2014/main" id="{4A7C7AE5-B2D5-485E-ABF9-5778BE8698E8}"/>
            </a:ext>
          </a:extLst>
        </xdr:cNvPr>
        <xdr:cNvSpPr>
          <a:spLocks noChangeShapeType="1"/>
        </xdr:cNvSpPr>
      </xdr:nvSpPr>
      <xdr:spPr bwMode="auto">
        <a:xfrm flipV="1">
          <a:off x="3956050" y="10179050"/>
          <a:ext cx="6540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53</xdr:row>
      <xdr:rowOff>88900</xdr:rowOff>
    </xdr:from>
    <xdr:to>
      <xdr:col>13</xdr:col>
      <xdr:colOff>196850</xdr:colOff>
      <xdr:row>53</xdr:row>
      <xdr:rowOff>88900</xdr:rowOff>
    </xdr:to>
    <xdr:cxnSp macro="">
      <xdr:nvCxnSpPr>
        <xdr:cNvPr id="1226704" name="AutoShape 187">
          <a:extLst>
            <a:ext uri="{FF2B5EF4-FFF2-40B4-BE49-F238E27FC236}">
              <a16:creationId xmlns:a16="http://schemas.microsoft.com/office/drawing/2014/main" id="{2D9E4D8E-0A37-40E2-AA8C-FFDCF0FFB3AE}"/>
            </a:ext>
          </a:extLst>
        </xdr:cNvPr>
        <xdr:cNvCxnSpPr>
          <a:cxnSpLocks noChangeShapeType="1"/>
        </xdr:cNvCxnSpPr>
      </xdr:nvCxnSpPr>
      <xdr:spPr bwMode="auto">
        <a:xfrm>
          <a:off x="6375400" y="10160000"/>
          <a:ext cx="831850" cy="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10</xdr:col>
      <xdr:colOff>298450</xdr:colOff>
      <xdr:row>54</xdr:row>
      <xdr:rowOff>0</xdr:rowOff>
    </xdr:from>
    <xdr:to>
      <xdr:col>10</xdr:col>
      <xdr:colOff>298450</xdr:colOff>
      <xdr:row>55</xdr:row>
      <xdr:rowOff>101600</xdr:rowOff>
    </xdr:to>
    <xdr:cxnSp macro="">
      <xdr:nvCxnSpPr>
        <xdr:cNvPr id="1226705" name="AutoShape 185">
          <a:extLst>
            <a:ext uri="{FF2B5EF4-FFF2-40B4-BE49-F238E27FC236}">
              <a16:creationId xmlns:a16="http://schemas.microsoft.com/office/drawing/2014/main" id="{8FF4CAEE-94F7-42E3-B67F-4168364F1FCF}"/>
            </a:ext>
          </a:extLst>
        </xdr:cNvPr>
        <xdr:cNvCxnSpPr>
          <a:cxnSpLocks noChangeShapeType="1"/>
        </xdr:cNvCxnSpPr>
      </xdr:nvCxnSpPr>
      <xdr:spPr bwMode="auto">
        <a:xfrm flipV="1">
          <a:off x="5930900" y="10280650"/>
          <a:ext cx="0" cy="16510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7</xdr:col>
      <xdr:colOff>0</xdr:colOff>
      <xdr:row>55</xdr:row>
      <xdr:rowOff>101600</xdr:rowOff>
    </xdr:from>
    <xdr:to>
      <xdr:col>10</xdr:col>
      <xdr:colOff>298450</xdr:colOff>
      <xdr:row>55</xdr:row>
      <xdr:rowOff>101600</xdr:rowOff>
    </xdr:to>
    <xdr:sp macro="" textlink="">
      <xdr:nvSpPr>
        <xdr:cNvPr id="1226706" name="Line 186">
          <a:extLst>
            <a:ext uri="{FF2B5EF4-FFF2-40B4-BE49-F238E27FC236}">
              <a16:creationId xmlns:a16="http://schemas.microsoft.com/office/drawing/2014/main" id="{2CF24E17-03E0-493D-86DC-2243893B46D8}"/>
            </a:ext>
          </a:extLst>
        </xdr:cNvPr>
        <xdr:cNvSpPr>
          <a:spLocks noChangeShapeType="1"/>
        </xdr:cNvSpPr>
      </xdr:nvSpPr>
      <xdr:spPr bwMode="auto">
        <a:xfrm>
          <a:off x="3956050" y="10445750"/>
          <a:ext cx="19748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533400</xdr:colOff>
      <xdr:row>45</xdr:row>
      <xdr:rowOff>107950</xdr:rowOff>
    </xdr:from>
    <xdr:to>
      <xdr:col>9</xdr:col>
      <xdr:colOff>57150</xdr:colOff>
      <xdr:row>45</xdr:row>
      <xdr:rowOff>107950</xdr:rowOff>
    </xdr:to>
    <xdr:sp macro="" textlink="">
      <xdr:nvSpPr>
        <xdr:cNvPr id="1226707" name="Line 83">
          <a:extLst>
            <a:ext uri="{FF2B5EF4-FFF2-40B4-BE49-F238E27FC236}">
              <a16:creationId xmlns:a16="http://schemas.microsoft.com/office/drawing/2014/main" id="{9B5A4AF1-DDCF-4D11-A7AC-43A65BAC2A8E}"/>
            </a:ext>
          </a:extLst>
        </xdr:cNvPr>
        <xdr:cNvSpPr>
          <a:spLocks noChangeShapeType="1"/>
        </xdr:cNvSpPr>
      </xdr:nvSpPr>
      <xdr:spPr bwMode="auto">
        <a:xfrm flipH="1" flipV="1">
          <a:off x="3079750" y="9093200"/>
          <a:ext cx="21844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33</xdr:row>
      <xdr:rowOff>190500</xdr:rowOff>
    </xdr:from>
    <xdr:to>
      <xdr:col>9</xdr:col>
      <xdr:colOff>190500</xdr:colOff>
      <xdr:row>34</xdr:row>
      <xdr:rowOff>0</xdr:rowOff>
    </xdr:to>
    <xdr:sp macro="" textlink="">
      <xdr:nvSpPr>
        <xdr:cNvPr id="1226708" name="Line 83">
          <a:extLst>
            <a:ext uri="{FF2B5EF4-FFF2-40B4-BE49-F238E27FC236}">
              <a16:creationId xmlns:a16="http://schemas.microsoft.com/office/drawing/2014/main" id="{E9216345-4A56-4C74-858D-5D306B6B9774}"/>
            </a:ext>
          </a:extLst>
        </xdr:cNvPr>
        <xdr:cNvSpPr>
          <a:spLocks noChangeShapeType="1"/>
        </xdr:cNvSpPr>
      </xdr:nvSpPr>
      <xdr:spPr bwMode="auto">
        <a:xfrm flipH="1">
          <a:off x="3435350" y="6826250"/>
          <a:ext cx="1962150" cy="63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209550</xdr:colOff>
      <xdr:row>33</xdr:row>
      <xdr:rowOff>120650</xdr:rowOff>
    </xdr:from>
    <xdr:to>
      <xdr:col>6</xdr:col>
      <xdr:colOff>342900</xdr:colOff>
      <xdr:row>34</xdr:row>
      <xdr:rowOff>95250</xdr:rowOff>
    </xdr:to>
    <xdr:sp macro="" textlink="">
      <xdr:nvSpPr>
        <xdr:cNvPr id="1226709" name="Line 80">
          <a:extLst>
            <a:ext uri="{FF2B5EF4-FFF2-40B4-BE49-F238E27FC236}">
              <a16:creationId xmlns:a16="http://schemas.microsoft.com/office/drawing/2014/main" id="{74615349-2AC2-4B5F-9624-F257669BF003}"/>
            </a:ext>
          </a:extLst>
        </xdr:cNvPr>
        <xdr:cNvSpPr>
          <a:spLocks noChangeShapeType="1"/>
        </xdr:cNvSpPr>
      </xdr:nvSpPr>
      <xdr:spPr bwMode="auto">
        <a:xfrm>
          <a:off x="3644900" y="6756400"/>
          <a:ext cx="133350" cy="1714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330200</xdr:colOff>
      <xdr:row>40</xdr:row>
      <xdr:rowOff>101600</xdr:rowOff>
    </xdr:from>
    <xdr:to>
      <xdr:col>8</xdr:col>
      <xdr:colOff>438150</xdr:colOff>
      <xdr:row>41</xdr:row>
      <xdr:rowOff>31750</xdr:rowOff>
    </xdr:to>
    <xdr:sp macro="" textlink="">
      <xdr:nvSpPr>
        <xdr:cNvPr id="1226710" name="Line 80">
          <a:extLst>
            <a:ext uri="{FF2B5EF4-FFF2-40B4-BE49-F238E27FC236}">
              <a16:creationId xmlns:a16="http://schemas.microsoft.com/office/drawing/2014/main" id="{E3705FA0-AFD6-4D82-8199-FAA3599FD164}"/>
            </a:ext>
          </a:extLst>
        </xdr:cNvPr>
        <xdr:cNvSpPr>
          <a:spLocks noChangeShapeType="1"/>
        </xdr:cNvSpPr>
      </xdr:nvSpPr>
      <xdr:spPr bwMode="auto">
        <a:xfrm flipV="1">
          <a:off x="4940300" y="8102600"/>
          <a:ext cx="107950" cy="1270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82550</xdr:colOff>
      <xdr:row>40</xdr:row>
      <xdr:rowOff>152400</xdr:rowOff>
    </xdr:from>
    <xdr:to>
      <xdr:col>8</xdr:col>
      <xdr:colOff>190500</xdr:colOff>
      <xdr:row>41</xdr:row>
      <xdr:rowOff>50800</xdr:rowOff>
    </xdr:to>
    <xdr:sp macro="" textlink="">
      <xdr:nvSpPr>
        <xdr:cNvPr id="1226711" name="Line 80">
          <a:extLst>
            <a:ext uri="{FF2B5EF4-FFF2-40B4-BE49-F238E27FC236}">
              <a16:creationId xmlns:a16="http://schemas.microsoft.com/office/drawing/2014/main" id="{3E011009-9925-4A78-AB4D-1CB940F4BB8E}"/>
            </a:ext>
          </a:extLst>
        </xdr:cNvPr>
        <xdr:cNvSpPr>
          <a:spLocks noChangeShapeType="1"/>
        </xdr:cNvSpPr>
      </xdr:nvSpPr>
      <xdr:spPr bwMode="auto">
        <a:xfrm flipV="1">
          <a:off x="4692650" y="8153400"/>
          <a:ext cx="107950" cy="952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228600</xdr:colOff>
      <xdr:row>8</xdr:row>
      <xdr:rowOff>101600</xdr:rowOff>
    </xdr:from>
    <xdr:to>
      <xdr:col>6</xdr:col>
      <xdr:colOff>228600</xdr:colOff>
      <xdr:row>10</xdr:row>
      <xdr:rowOff>101600</xdr:rowOff>
    </xdr:to>
    <xdr:cxnSp macro="">
      <xdr:nvCxnSpPr>
        <xdr:cNvPr id="1226712" name="Gerader Verbinder 32">
          <a:extLst>
            <a:ext uri="{FF2B5EF4-FFF2-40B4-BE49-F238E27FC236}">
              <a16:creationId xmlns:a16="http://schemas.microsoft.com/office/drawing/2014/main" id="{7289A794-E062-4B09-9BB0-DE68BE42D2CA}"/>
            </a:ext>
          </a:extLst>
        </xdr:cNvPr>
        <xdr:cNvCxnSpPr>
          <a:cxnSpLocks noChangeShapeType="1"/>
        </xdr:cNvCxnSpPr>
      </xdr:nvCxnSpPr>
      <xdr:spPr bwMode="auto">
        <a:xfrm flipH="1">
          <a:off x="3663950" y="1816100"/>
          <a:ext cx="0" cy="4000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5</xdr:col>
      <xdr:colOff>0</xdr:colOff>
      <xdr:row>7</xdr:row>
      <xdr:rowOff>146050</xdr:rowOff>
    </xdr:from>
    <xdr:to>
      <xdr:col>8</xdr:col>
      <xdr:colOff>0</xdr:colOff>
      <xdr:row>8</xdr:row>
      <xdr:rowOff>114300</xdr:rowOff>
    </xdr:to>
    <xdr:cxnSp macro="">
      <xdr:nvCxnSpPr>
        <xdr:cNvPr id="1226713" name="Gerader Verbinder 145">
          <a:extLst>
            <a:ext uri="{FF2B5EF4-FFF2-40B4-BE49-F238E27FC236}">
              <a16:creationId xmlns:a16="http://schemas.microsoft.com/office/drawing/2014/main" id="{9E70481F-3FAE-4BD2-9EA4-A395F04985FD}"/>
            </a:ext>
          </a:extLst>
        </xdr:cNvPr>
        <xdr:cNvCxnSpPr>
          <a:cxnSpLocks noChangeShapeType="1"/>
        </xdr:cNvCxnSpPr>
      </xdr:nvCxnSpPr>
      <xdr:spPr bwMode="auto">
        <a:xfrm flipV="1">
          <a:off x="3086100" y="1670050"/>
          <a:ext cx="1524000" cy="15875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type="oval" w="med" len="med"/>
        </a:ln>
        <a:extLst>
          <a:ext uri="{909E8E84-426E-40DD-AFC4-6F175D3DCCD1}">
            <a14:hiddenFill xmlns:a14="http://schemas.microsoft.com/office/drawing/2010/main">
              <a:noFill/>
            </a14:hiddenFill>
          </a:ext>
        </a:extLst>
      </xdr:spPr>
    </xdr:cxnSp>
    <xdr:clientData/>
  </xdr:twoCellAnchor>
  <xdr:twoCellAnchor>
    <xdr:from>
      <xdr:col>8</xdr:col>
      <xdr:colOff>571500</xdr:colOff>
      <xdr:row>38</xdr:row>
      <xdr:rowOff>38100</xdr:rowOff>
    </xdr:from>
    <xdr:to>
      <xdr:col>9</xdr:col>
      <xdr:colOff>12700</xdr:colOff>
      <xdr:row>38</xdr:row>
      <xdr:rowOff>88900</xdr:rowOff>
    </xdr:to>
    <xdr:sp macro="" textlink="">
      <xdr:nvSpPr>
        <xdr:cNvPr id="1226714" name="Ellipse 2">
          <a:extLst>
            <a:ext uri="{FF2B5EF4-FFF2-40B4-BE49-F238E27FC236}">
              <a16:creationId xmlns:a16="http://schemas.microsoft.com/office/drawing/2014/main" id="{95433FB6-566D-4D1C-9FD0-98355F356522}"/>
            </a:ext>
          </a:extLst>
        </xdr:cNvPr>
        <xdr:cNvSpPr>
          <a:spLocks noChangeArrowheads="1"/>
        </xdr:cNvSpPr>
      </xdr:nvSpPr>
      <xdr:spPr bwMode="auto">
        <a:xfrm>
          <a:off x="5181600" y="7645400"/>
          <a:ext cx="38100" cy="50800"/>
        </a:xfrm>
        <a:prstGeom prst="ellipse">
          <a:avLst/>
        </a:prstGeom>
        <a:solidFill>
          <a:srgbClr val="000000"/>
        </a:solidFill>
        <a:ln w="6350">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9</xdr:col>
      <xdr:colOff>0</xdr:colOff>
      <xdr:row>51</xdr:row>
      <xdr:rowOff>120650</xdr:rowOff>
    </xdr:from>
    <xdr:to>
      <xdr:col>14</xdr:col>
      <xdr:colOff>0</xdr:colOff>
      <xdr:row>51</xdr:row>
      <xdr:rowOff>120650</xdr:rowOff>
    </xdr:to>
    <xdr:sp macro="" textlink="">
      <xdr:nvSpPr>
        <xdr:cNvPr id="1226715" name="Line 186">
          <a:extLst>
            <a:ext uri="{FF2B5EF4-FFF2-40B4-BE49-F238E27FC236}">
              <a16:creationId xmlns:a16="http://schemas.microsoft.com/office/drawing/2014/main" id="{99ACD74E-9BC2-4FDD-BAA1-B730083B888D}"/>
            </a:ext>
          </a:extLst>
        </xdr:cNvPr>
        <xdr:cNvSpPr>
          <a:spLocks noChangeShapeType="1"/>
        </xdr:cNvSpPr>
      </xdr:nvSpPr>
      <xdr:spPr bwMode="auto">
        <a:xfrm flipV="1">
          <a:off x="5207000" y="9918700"/>
          <a:ext cx="20002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9</xdr:col>
      <xdr:colOff>25400</xdr:colOff>
      <xdr:row>33</xdr:row>
      <xdr:rowOff>114300</xdr:rowOff>
    </xdr:from>
    <xdr:to>
      <xdr:col>9</xdr:col>
      <xdr:colOff>196850</xdr:colOff>
      <xdr:row>34</xdr:row>
      <xdr:rowOff>95250</xdr:rowOff>
    </xdr:to>
    <xdr:sp macro="" textlink="">
      <xdr:nvSpPr>
        <xdr:cNvPr id="1226716" name="Line 51">
          <a:extLst>
            <a:ext uri="{FF2B5EF4-FFF2-40B4-BE49-F238E27FC236}">
              <a16:creationId xmlns:a16="http://schemas.microsoft.com/office/drawing/2014/main" id="{1F78A681-7F4E-48B0-94F0-71D6953E46FE}"/>
            </a:ext>
          </a:extLst>
        </xdr:cNvPr>
        <xdr:cNvSpPr>
          <a:spLocks noChangeShapeType="1"/>
        </xdr:cNvSpPr>
      </xdr:nvSpPr>
      <xdr:spPr bwMode="auto">
        <a:xfrm>
          <a:off x="5232400" y="6750050"/>
          <a:ext cx="171450" cy="1778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25400</xdr:colOff>
      <xdr:row>8</xdr:row>
      <xdr:rowOff>50800</xdr:rowOff>
    </xdr:from>
    <xdr:to>
      <xdr:col>9</xdr:col>
      <xdr:colOff>165100</xdr:colOff>
      <xdr:row>8</xdr:row>
      <xdr:rowOff>196850</xdr:rowOff>
    </xdr:to>
    <xdr:sp macro="" textlink="">
      <xdr:nvSpPr>
        <xdr:cNvPr id="1226717" name="Line 22">
          <a:extLst>
            <a:ext uri="{FF2B5EF4-FFF2-40B4-BE49-F238E27FC236}">
              <a16:creationId xmlns:a16="http://schemas.microsoft.com/office/drawing/2014/main" id="{84E86482-3199-4C7E-8F4A-DA52AFD8A493}"/>
            </a:ext>
          </a:extLst>
        </xdr:cNvPr>
        <xdr:cNvSpPr>
          <a:spLocks noChangeShapeType="1"/>
        </xdr:cNvSpPr>
      </xdr:nvSpPr>
      <xdr:spPr bwMode="auto">
        <a:xfrm>
          <a:off x="5232400" y="1765300"/>
          <a:ext cx="139700" cy="1460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133350</xdr:colOff>
      <xdr:row>33</xdr:row>
      <xdr:rowOff>114300</xdr:rowOff>
    </xdr:from>
    <xdr:to>
      <xdr:col>5</xdr:col>
      <xdr:colOff>133350</xdr:colOff>
      <xdr:row>38</xdr:row>
      <xdr:rowOff>101600</xdr:rowOff>
    </xdr:to>
    <xdr:sp macro="" textlink="">
      <xdr:nvSpPr>
        <xdr:cNvPr id="1226718" name="Line 118">
          <a:extLst>
            <a:ext uri="{FF2B5EF4-FFF2-40B4-BE49-F238E27FC236}">
              <a16:creationId xmlns:a16="http://schemas.microsoft.com/office/drawing/2014/main" id="{65BAB823-BD1A-47C4-B82A-771694315A73}"/>
            </a:ext>
          </a:extLst>
        </xdr:cNvPr>
        <xdr:cNvSpPr>
          <a:spLocks noChangeShapeType="1"/>
        </xdr:cNvSpPr>
      </xdr:nvSpPr>
      <xdr:spPr bwMode="auto">
        <a:xfrm flipH="1" flipV="1">
          <a:off x="3219450" y="6750050"/>
          <a:ext cx="0" cy="9588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4</xdr:col>
      <xdr:colOff>539750</xdr:colOff>
      <xdr:row>33</xdr:row>
      <xdr:rowOff>114300</xdr:rowOff>
    </xdr:from>
    <xdr:to>
      <xdr:col>5</xdr:col>
      <xdr:colOff>133350</xdr:colOff>
      <xdr:row>33</xdr:row>
      <xdr:rowOff>114300</xdr:rowOff>
    </xdr:to>
    <xdr:sp macro="" textlink="">
      <xdr:nvSpPr>
        <xdr:cNvPr id="1226719" name="Line 118">
          <a:extLst>
            <a:ext uri="{FF2B5EF4-FFF2-40B4-BE49-F238E27FC236}">
              <a16:creationId xmlns:a16="http://schemas.microsoft.com/office/drawing/2014/main" id="{FF7A904D-ADFF-4EBC-B17C-A8FADC1D965A}"/>
            </a:ext>
          </a:extLst>
        </xdr:cNvPr>
        <xdr:cNvSpPr>
          <a:spLocks noChangeShapeType="1"/>
        </xdr:cNvSpPr>
      </xdr:nvSpPr>
      <xdr:spPr bwMode="auto">
        <a:xfrm flipH="1">
          <a:off x="3086100" y="6750050"/>
          <a:ext cx="1333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12700</xdr:colOff>
      <xdr:row>29</xdr:row>
      <xdr:rowOff>44450</xdr:rowOff>
    </xdr:from>
    <xdr:to>
      <xdr:col>9</xdr:col>
      <xdr:colOff>234950</xdr:colOff>
      <xdr:row>29</xdr:row>
      <xdr:rowOff>57150</xdr:rowOff>
    </xdr:to>
    <xdr:sp macro="" textlink="">
      <xdr:nvSpPr>
        <xdr:cNvPr id="1226720" name="Line 83">
          <a:extLst>
            <a:ext uri="{FF2B5EF4-FFF2-40B4-BE49-F238E27FC236}">
              <a16:creationId xmlns:a16="http://schemas.microsoft.com/office/drawing/2014/main" id="{9DF1CDF2-D5A0-48A6-B25C-37488D090AB1}"/>
            </a:ext>
          </a:extLst>
        </xdr:cNvPr>
        <xdr:cNvSpPr>
          <a:spLocks noChangeShapeType="1"/>
        </xdr:cNvSpPr>
      </xdr:nvSpPr>
      <xdr:spPr bwMode="auto">
        <a:xfrm flipH="1">
          <a:off x="3448050" y="5918200"/>
          <a:ext cx="1993900" cy="127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336550</xdr:colOff>
      <xdr:row>24</xdr:row>
      <xdr:rowOff>146050</xdr:rowOff>
    </xdr:from>
    <xdr:to>
      <xdr:col>9</xdr:col>
      <xdr:colOff>190500</xdr:colOff>
      <xdr:row>24</xdr:row>
      <xdr:rowOff>146050</xdr:rowOff>
    </xdr:to>
    <xdr:sp macro="" textlink="">
      <xdr:nvSpPr>
        <xdr:cNvPr id="1226721" name="Line 83">
          <a:extLst>
            <a:ext uri="{FF2B5EF4-FFF2-40B4-BE49-F238E27FC236}">
              <a16:creationId xmlns:a16="http://schemas.microsoft.com/office/drawing/2014/main" id="{B1CE5B3E-0FCD-4E41-95CE-7FA0573BAB0F}"/>
            </a:ext>
          </a:extLst>
        </xdr:cNvPr>
        <xdr:cNvSpPr>
          <a:spLocks noChangeShapeType="1"/>
        </xdr:cNvSpPr>
      </xdr:nvSpPr>
      <xdr:spPr bwMode="auto">
        <a:xfrm flipH="1">
          <a:off x="3422650" y="5067300"/>
          <a:ext cx="19748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63500</xdr:colOff>
      <xdr:row>6</xdr:row>
      <xdr:rowOff>298450</xdr:rowOff>
    </xdr:from>
    <xdr:to>
      <xdr:col>9</xdr:col>
      <xdr:colOff>76200</xdr:colOff>
      <xdr:row>41</xdr:row>
      <xdr:rowOff>101600</xdr:rowOff>
    </xdr:to>
    <xdr:cxnSp macro="">
      <xdr:nvCxnSpPr>
        <xdr:cNvPr id="1226722" name="Gerader Verbinder 5">
          <a:extLst>
            <a:ext uri="{FF2B5EF4-FFF2-40B4-BE49-F238E27FC236}">
              <a16:creationId xmlns:a16="http://schemas.microsoft.com/office/drawing/2014/main" id="{D1016124-E164-40D4-9C58-3D3D79E13534}"/>
            </a:ext>
          </a:extLst>
        </xdr:cNvPr>
        <xdr:cNvCxnSpPr>
          <a:cxnSpLocks noChangeShapeType="1"/>
        </xdr:cNvCxnSpPr>
      </xdr:nvCxnSpPr>
      <xdr:spPr bwMode="auto">
        <a:xfrm flipH="1">
          <a:off x="5270500" y="1524000"/>
          <a:ext cx="12700" cy="6775450"/>
        </a:xfrm>
        <a:prstGeom prst="line">
          <a:avLst/>
        </a:prstGeom>
        <a:noFill/>
        <a:ln w="6350">
          <a:solidFill>
            <a:srgbClr xmlns:mc="http://schemas.openxmlformats.org/markup-compatibility/2006" xmlns:a14="http://schemas.microsoft.com/office/drawing/2010/main" val="000000" mc:Ignorable="a14" a14:legacySpreadsheetColorIndex="64"/>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101600</xdr:colOff>
      <xdr:row>38</xdr:row>
      <xdr:rowOff>38100</xdr:rowOff>
    </xdr:from>
    <xdr:to>
      <xdr:col>6</xdr:col>
      <xdr:colOff>203200</xdr:colOff>
      <xdr:row>38</xdr:row>
      <xdr:rowOff>139700</xdr:rowOff>
    </xdr:to>
    <xdr:sp macro="" textlink="">
      <xdr:nvSpPr>
        <xdr:cNvPr id="1226723" name="Line 80">
          <a:extLst>
            <a:ext uri="{FF2B5EF4-FFF2-40B4-BE49-F238E27FC236}">
              <a16:creationId xmlns:a16="http://schemas.microsoft.com/office/drawing/2014/main" id="{8D7D2A57-6B41-43DD-9F22-65947E01DBCF}"/>
            </a:ext>
          </a:extLst>
        </xdr:cNvPr>
        <xdr:cNvSpPr>
          <a:spLocks noChangeShapeType="1"/>
        </xdr:cNvSpPr>
      </xdr:nvSpPr>
      <xdr:spPr bwMode="auto">
        <a:xfrm flipV="1">
          <a:off x="3536950" y="7645400"/>
          <a:ext cx="10160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19050</xdr:colOff>
      <xdr:row>38</xdr:row>
      <xdr:rowOff>6350</xdr:rowOff>
    </xdr:from>
    <xdr:to>
      <xdr:col>9</xdr:col>
      <xdr:colOff>133350</xdr:colOff>
      <xdr:row>38</xdr:row>
      <xdr:rowOff>107950</xdr:rowOff>
    </xdr:to>
    <xdr:sp macro="" textlink="">
      <xdr:nvSpPr>
        <xdr:cNvPr id="1226724" name="Line 80">
          <a:extLst>
            <a:ext uri="{FF2B5EF4-FFF2-40B4-BE49-F238E27FC236}">
              <a16:creationId xmlns:a16="http://schemas.microsoft.com/office/drawing/2014/main" id="{22AF374C-675C-4434-8C40-B2C14556215F}"/>
            </a:ext>
          </a:extLst>
        </xdr:cNvPr>
        <xdr:cNvSpPr>
          <a:spLocks noChangeShapeType="1"/>
        </xdr:cNvSpPr>
      </xdr:nvSpPr>
      <xdr:spPr bwMode="auto">
        <a:xfrm flipV="1">
          <a:off x="5226050" y="7613650"/>
          <a:ext cx="11430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20</xdr:row>
      <xdr:rowOff>112395</xdr:rowOff>
    </xdr:from>
    <xdr:to>
      <xdr:col>8</xdr:col>
      <xdr:colOff>266700</xdr:colOff>
      <xdr:row>21</xdr:row>
      <xdr:rowOff>114445</xdr:rowOff>
    </xdr:to>
    <xdr:sp macro="" textlink="">
      <xdr:nvSpPr>
        <xdr:cNvPr id="862378" name="Ellipse 73">
          <a:extLst>
            <a:ext uri="{FF2B5EF4-FFF2-40B4-BE49-F238E27FC236}">
              <a16:creationId xmlns:a16="http://schemas.microsoft.com/office/drawing/2014/main" id="{A8F68533-327F-4CAF-8BCD-73ED6922422A}"/>
            </a:ext>
          </a:extLst>
        </xdr:cNvPr>
        <xdr:cNvSpPr>
          <a:spLocks noChangeArrowheads="1"/>
        </xdr:cNvSpPr>
      </xdr:nvSpPr>
      <xdr:spPr bwMode="auto">
        <a:xfrm>
          <a:off x="4629150" y="4295775"/>
          <a:ext cx="266700" cy="228600"/>
        </a:xfrm>
        <a:prstGeom prst="ellipse">
          <a:avLst/>
        </a:prstGeom>
        <a:solidFill>
          <a:srgbClr xmlns:mc="http://schemas.openxmlformats.org/markup-compatibility/2006" xmlns:a14="http://schemas.microsoft.com/office/drawing/2010/main" val="FFFFFF" mc:Ignorable="a14" a14:legacySpreadsheetColorIndex="9"/>
        </a:solidFill>
        <a:ln w="12700">
          <a:solidFill>
            <a:srgbClr xmlns:mc="http://schemas.openxmlformats.org/markup-compatibility/2006" xmlns:a14="http://schemas.microsoft.com/office/drawing/2010/main" val="000000" mc:Ignorable="a14" a14:legacySpreadsheetColorIndex="64"/>
          </a:solidFill>
          <a:round/>
          <a:headEnd/>
          <a:tailEnd type="arrow"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anchor="t" upright="1"/>
        <a:lstStyle/>
        <a:p>
          <a:pPr algn="l" rtl="0">
            <a:defRPr sz="1000"/>
          </a:pPr>
          <a:r>
            <a:rPr lang="en-GB" sz="1100" b="0" i="0" u="none" strike="noStrike" baseline="0">
              <a:solidFill>
                <a:srgbClr val="000000"/>
              </a:solidFill>
              <a:latin typeface="Calibri"/>
              <a:cs typeface="Calibri"/>
            </a:rPr>
            <a:t>A1</a:t>
          </a:r>
        </a:p>
      </xdr:txBody>
    </xdr:sp>
    <xdr:clientData/>
  </xdr:twoCellAnchor>
  <xdr:twoCellAnchor>
    <xdr:from>
      <xdr:col>8</xdr:col>
      <xdr:colOff>314325</xdr:colOff>
      <xdr:row>10</xdr:row>
      <xdr:rowOff>36195</xdr:rowOff>
    </xdr:from>
    <xdr:to>
      <xdr:col>8</xdr:col>
      <xdr:colOff>581025</xdr:colOff>
      <xdr:row>11</xdr:row>
      <xdr:rowOff>60436</xdr:rowOff>
    </xdr:to>
    <xdr:sp macro="" textlink="">
      <xdr:nvSpPr>
        <xdr:cNvPr id="862379" name="Ellipse 74">
          <a:extLst>
            <a:ext uri="{FF2B5EF4-FFF2-40B4-BE49-F238E27FC236}">
              <a16:creationId xmlns:a16="http://schemas.microsoft.com/office/drawing/2014/main" id="{8BBB6D97-0A68-4F10-ABAB-05B4199D0C24}"/>
            </a:ext>
          </a:extLst>
        </xdr:cNvPr>
        <xdr:cNvSpPr>
          <a:spLocks noChangeArrowheads="1"/>
        </xdr:cNvSpPr>
      </xdr:nvSpPr>
      <xdr:spPr bwMode="auto">
        <a:xfrm>
          <a:off x="4943475" y="2152650"/>
          <a:ext cx="266700" cy="247650"/>
        </a:xfrm>
        <a:prstGeom prst="ellipse">
          <a:avLst/>
        </a:prstGeom>
        <a:solidFill>
          <a:srgbClr xmlns:mc="http://schemas.openxmlformats.org/markup-compatibility/2006" xmlns:a14="http://schemas.microsoft.com/office/drawing/2010/main" val="FFFFFF" mc:Ignorable="a14" a14:legacySpreadsheetColorIndex="9"/>
        </a:solidFill>
        <a:ln w="12700">
          <a:solidFill>
            <a:srgbClr xmlns:mc="http://schemas.openxmlformats.org/markup-compatibility/2006" xmlns:a14="http://schemas.microsoft.com/office/drawing/2010/main" val="000000" mc:Ignorable="a14" a14:legacySpreadsheetColorIndex="64"/>
          </a:solidFill>
          <a:round/>
          <a:headEnd/>
          <a:tailEnd type="arrow"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anchor="t" upright="1"/>
        <a:lstStyle/>
        <a:p>
          <a:pPr algn="l" rtl="0">
            <a:defRPr sz="1000"/>
          </a:pPr>
          <a:r>
            <a:rPr lang="en-GB" sz="1100" b="0" i="0" u="none" strike="noStrike" baseline="0">
              <a:solidFill>
                <a:srgbClr val="000000"/>
              </a:solidFill>
              <a:latin typeface="Calibri"/>
              <a:cs typeface="Calibri"/>
            </a:rPr>
            <a:t>A2</a:t>
          </a:r>
        </a:p>
      </xdr:txBody>
    </xdr:sp>
    <xdr:clientData/>
  </xdr:twoCellAnchor>
  <xdr:twoCellAnchor>
    <xdr:from>
      <xdr:col>8</xdr:col>
      <xdr:colOff>444500</xdr:colOff>
      <xdr:row>7</xdr:row>
      <xdr:rowOff>120650</xdr:rowOff>
    </xdr:from>
    <xdr:to>
      <xdr:col>8</xdr:col>
      <xdr:colOff>520700</xdr:colOff>
      <xdr:row>10</xdr:row>
      <xdr:rowOff>12700</xdr:rowOff>
    </xdr:to>
    <xdr:cxnSp macro="">
      <xdr:nvCxnSpPr>
        <xdr:cNvPr id="1226727" name="AutoShape 20">
          <a:extLst>
            <a:ext uri="{FF2B5EF4-FFF2-40B4-BE49-F238E27FC236}">
              <a16:creationId xmlns:a16="http://schemas.microsoft.com/office/drawing/2014/main" id="{1D0B75A7-F0E0-4757-88BB-B3CCE56A844C}"/>
            </a:ext>
          </a:extLst>
        </xdr:cNvPr>
        <xdr:cNvCxnSpPr>
          <a:cxnSpLocks noChangeShapeType="1"/>
          <a:stCxn id="862379" idx="0"/>
        </xdr:cNvCxnSpPr>
      </xdr:nvCxnSpPr>
      <xdr:spPr bwMode="auto">
        <a:xfrm flipV="1">
          <a:off x="5054600" y="1644650"/>
          <a:ext cx="76200" cy="48260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oval" w="sm" len="sm"/>
        </a:ln>
        <a:extLst>
          <a:ext uri="{909E8E84-426E-40DD-AFC4-6F175D3DCCD1}">
            <a14:hiddenFill xmlns:a14="http://schemas.microsoft.com/office/drawing/2010/main">
              <a:noFill/>
            </a14:hiddenFill>
          </a:ext>
        </a:extLst>
      </xdr:spPr>
    </xdr:cxnSp>
    <xdr:clientData/>
  </xdr:twoCellAnchor>
  <xdr:twoCellAnchor>
    <xdr:from>
      <xdr:col>7</xdr:col>
      <xdr:colOff>535305</xdr:colOff>
      <xdr:row>36</xdr:row>
      <xdr:rowOff>69850</xdr:rowOff>
    </xdr:from>
    <xdr:to>
      <xdr:col>8</xdr:col>
      <xdr:colOff>162066</xdr:colOff>
      <xdr:row>37</xdr:row>
      <xdr:rowOff>130960</xdr:rowOff>
    </xdr:to>
    <xdr:sp macro="" textlink="">
      <xdr:nvSpPr>
        <xdr:cNvPr id="862381" name="Ellipse 79">
          <a:extLst>
            <a:ext uri="{FF2B5EF4-FFF2-40B4-BE49-F238E27FC236}">
              <a16:creationId xmlns:a16="http://schemas.microsoft.com/office/drawing/2014/main" id="{6763B62B-4DE1-40D5-AA20-93522B9AD9F1}"/>
            </a:ext>
          </a:extLst>
        </xdr:cNvPr>
        <xdr:cNvSpPr>
          <a:spLocks noChangeArrowheads="1"/>
        </xdr:cNvSpPr>
      </xdr:nvSpPr>
      <xdr:spPr bwMode="auto">
        <a:xfrm>
          <a:off x="4514850" y="7486650"/>
          <a:ext cx="276225" cy="285750"/>
        </a:xfrm>
        <a:prstGeom prst="ellipse">
          <a:avLst/>
        </a:prstGeom>
        <a:solidFill>
          <a:srgbClr xmlns:mc="http://schemas.openxmlformats.org/markup-compatibility/2006" xmlns:a14="http://schemas.microsoft.com/office/drawing/2010/main" val="FFFFFF" mc:Ignorable="a14" a14:legacySpreadsheetColorIndex="9"/>
        </a:solidFill>
        <a:ln w="12700">
          <a:solidFill>
            <a:srgbClr xmlns:mc="http://schemas.openxmlformats.org/markup-compatibility/2006" xmlns:a14="http://schemas.microsoft.com/office/drawing/2010/main" val="000000" mc:Ignorable="a14" a14:legacySpreadsheetColorIndex="64"/>
          </a:solidFill>
          <a:round/>
          <a:headEnd/>
          <a:tailEnd type="arrow"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anchor="t" upright="1"/>
        <a:lstStyle/>
        <a:p>
          <a:pPr algn="l" rtl="0">
            <a:defRPr sz="1000"/>
          </a:pPr>
          <a:r>
            <a:rPr lang="en-GB" sz="1100" b="0" i="0" u="none" strike="noStrike" baseline="0">
              <a:solidFill>
                <a:srgbClr val="000000"/>
              </a:solidFill>
              <a:latin typeface="Calibri"/>
              <a:cs typeface="Calibri"/>
            </a:rPr>
            <a:t>A3</a:t>
          </a:r>
        </a:p>
      </xdr:txBody>
    </xdr:sp>
    <xdr:clientData/>
  </xdr:twoCellAnchor>
  <xdr:twoCellAnchor>
    <xdr:from>
      <xdr:col>8</xdr:col>
      <xdr:colOff>25400</xdr:colOff>
      <xdr:row>37</xdr:row>
      <xdr:rowOff>146050</xdr:rowOff>
    </xdr:from>
    <xdr:to>
      <xdr:col>8</xdr:col>
      <xdr:colOff>25400</xdr:colOff>
      <xdr:row>39</xdr:row>
      <xdr:rowOff>88900</xdr:rowOff>
    </xdr:to>
    <xdr:cxnSp macro="">
      <xdr:nvCxnSpPr>
        <xdr:cNvPr id="1226729" name="AutoShape 20">
          <a:extLst>
            <a:ext uri="{FF2B5EF4-FFF2-40B4-BE49-F238E27FC236}">
              <a16:creationId xmlns:a16="http://schemas.microsoft.com/office/drawing/2014/main" id="{4F03385F-0102-4050-AE43-88FA6C914984}"/>
            </a:ext>
          </a:extLst>
        </xdr:cNvPr>
        <xdr:cNvCxnSpPr>
          <a:cxnSpLocks noChangeShapeType="1"/>
          <a:stCxn id="862381" idx="4"/>
        </xdr:cNvCxnSpPr>
      </xdr:nvCxnSpPr>
      <xdr:spPr bwMode="auto">
        <a:xfrm flipH="1">
          <a:off x="4635500" y="7562850"/>
          <a:ext cx="0" cy="330200"/>
        </a:xfrm>
        <a:prstGeom prst="straightConnector1">
          <a:avLst/>
        </a:prstGeom>
        <a:noFill/>
        <a:ln w="6350">
          <a:solidFill>
            <a:srgbClr xmlns:mc="http://schemas.openxmlformats.org/markup-compatibility/2006" xmlns:a14="http://schemas.microsoft.com/office/drawing/2010/main" val="000000" mc:Ignorable="a14" a14:legacySpreadsheetColorIndex="64"/>
          </a:solidFill>
          <a:round/>
          <a:headEnd/>
          <a:tailEnd type="oval" w="sm" len="sm"/>
        </a:ln>
        <a:extLst>
          <a:ext uri="{909E8E84-426E-40DD-AFC4-6F175D3DCCD1}">
            <a14:hiddenFill xmlns:a14="http://schemas.microsoft.com/office/drawing/2010/main">
              <a:noFill/>
            </a14:hiddenFill>
          </a:ext>
        </a:extLst>
      </xdr:spPr>
    </xdr:cxnSp>
    <xdr:clientData/>
  </xdr:twoCellAnchor>
  <xdr:twoCellAnchor>
    <xdr:from>
      <xdr:col>1</xdr:col>
      <xdr:colOff>0</xdr:colOff>
      <xdr:row>70</xdr:row>
      <xdr:rowOff>69850</xdr:rowOff>
    </xdr:from>
    <xdr:to>
      <xdr:col>17</xdr:col>
      <xdr:colOff>0</xdr:colOff>
      <xdr:row>104</xdr:row>
      <xdr:rowOff>38100</xdr:rowOff>
    </xdr:to>
    <xdr:graphicFrame macro="">
      <xdr:nvGraphicFramePr>
        <xdr:cNvPr id="1226730" name="Chart 4068">
          <a:extLst>
            <a:ext uri="{FF2B5EF4-FFF2-40B4-BE49-F238E27FC236}">
              <a16:creationId xmlns:a16="http://schemas.microsoft.com/office/drawing/2014/main" id="{FB89841D-C937-435E-9724-A3A21F662B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8</xdr:col>
      <xdr:colOff>139700</xdr:colOff>
      <xdr:row>38</xdr:row>
      <xdr:rowOff>50800</xdr:rowOff>
    </xdr:from>
    <xdr:to>
      <xdr:col>8</xdr:col>
      <xdr:colOff>139700</xdr:colOff>
      <xdr:row>43</xdr:row>
      <xdr:rowOff>114300</xdr:rowOff>
    </xdr:to>
    <xdr:sp macro="" textlink="">
      <xdr:nvSpPr>
        <xdr:cNvPr id="1226731" name="Line 62">
          <a:extLst>
            <a:ext uri="{FF2B5EF4-FFF2-40B4-BE49-F238E27FC236}">
              <a16:creationId xmlns:a16="http://schemas.microsoft.com/office/drawing/2014/main" id="{C4BB7268-9908-4968-95DB-40BA0062182E}"/>
            </a:ext>
          </a:extLst>
        </xdr:cNvPr>
        <xdr:cNvSpPr>
          <a:spLocks noChangeShapeType="1"/>
        </xdr:cNvSpPr>
      </xdr:nvSpPr>
      <xdr:spPr bwMode="auto">
        <a:xfrm flipV="1">
          <a:off x="4749800" y="7658100"/>
          <a:ext cx="0" cy="10477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539750</xdr:colOff>
      <xdr:row>38</xdr:row>
      <xdr:rowOff>76200</xdr:rowOff>
    </xdr:from>
    <xdr:to>
      <xdr:col>7</xdr:col>
      <xdr:colOff>539750</xdr:colOff>
      <xdr:row>42</xdr:row>
      <xdr:rowOff>114300</xdr:rowOff>
    </xdr:to>
    <xdr:sp macro="" textlink="">
      <xdr:nvSpPr>
        <xdr:cNvPr id="1226732" name="Line 62">
          <a:extLst>
            <a:ext uri="{FF2B5EF4-FFF2-40B4-BE49-F238E27FC236}">
              <a16:creationId xmlns:a16="http://schemas.microsoft.com/office/drawing/2014/main" id="{1AF6A7A1-314D-4425-A7FA-45E225F67F0F}"/>
            </a:ext>
          </a:extLst>
        </xdr:cNvPr>
        <xdr:cNvSpPr>
          <a:spLocks noChangeShapeType="1"/>
        </xdr:cNvSpPr>
      </xdr:nvSpPr>
      <xdr:spPr bwMode="auto">
        <a:xfrm flipV="1">
          <a:off x="4495800" y="7683500"/>
          <a:ext cx="0" cy="8255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285750</xdr:colOff>
      <xdr:row>38</xdr:row>
      <xdr:rowOff>76200</xdr:rowOff>
    </xdr:from>
    <xdr:to>
      <xdr:col>7</xdr:col>
      <xdr:colOff>285750</xdr:colOff>
      <xdr:row>41</xdr:row>
      <xdr:rowOff>101600</xdr:rowOff>
    </xdr:to>
    <xdr:sp macro="" textlink="">
      <xdr:nvSpPr>
        <xdr:cNvPr id="1226733" name="Line 62">
          <a:extLst>
            <a:ext uri="{FF2B5EF4-FFF2-40B4-BE49-F238E27FC236}">
              <a16:creationId xmlns:a16="http://schemas.microsoft.com/office/drawing/2014/main" id="{8E54ACDA-859A-46F7-A330-9F70D5A92E0A}"/>
            </a:ext>
          </a:extLst>
        </xdr:cNvPr>
        <xdr:cNvSpPr>
          <a:spLocks noChangeShapeType="1"/>
        </xdr:cNvSpPr>
      </xdr:nvSpPr>
      <xdr:spPr bwMode="auto">
        <a:xfrm flipH="1" flipV="1">
          <a:off x="4241800" y="7683500"/>
          <a:ext cx="0" cy="6159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44450</xdr:colOff>
      <xdr:row>38</xdr:row>
      <xdr:rowOff>76200</xdr:rowOff>
    </xdr:from>
    <xdr:to>
      <xdr:col>7</xdr:col>
      <xdr:colOff>44450</xdr:colOff>
      <xdr:row>40</xdr:row>
      <xdr:rowOff>101600</xdr:rowOff>
    </xdr:to>
    <xdr:sp macro="" textlink="">
      <xdr:nvSpPr>
        <xdr:cNvPr id="1226734" name="Line 62">
          <a:extLst>
            <a:ext uri="{FF2B5EF4-FFF2-40B4-BE49-F238E27FC236}">
              <a16:creationId xmlns:a16="http://schemas.microsoft.com/office/drawing/2014/main" id="{2B478119-B4F7-44CE-93B8-1D0D217BE436}"/>
            </a:ext>
          </a:extLst>
        </xdr:cNvPr>
        <xdr:cNvSpPr>
          <a:spLocks noChangeShapeType="1"/>
        </xdr:cNvSpPr>
      </xdr:nvSpPr>
      <xdr:spPr bwMode="auto">
        <a:xfrm flipV="1">
          <a:off x="4000500" y="7683500"/>
          <a:ext cx="0" cy="4191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304800</xdr:colOff>
      <xdr:row>38</xdr:row>
      <xdr:rowOff>76200</xdr:rowOff>
    </xdr:from>
    <xdr:to>
      <xdr:col>6</xdr:col>
      <xdr:colOff>304800</xdr:colOff>
      <xdr:row>40</xdr:row>
      <xdr:rowOff>0</xdr:rowOff>
    </xdr:to>
    <xdr:sp macro="" textlink="">
      <xdr:nvSpPr>
        <xdr:cNvPr id="1226735" name="Line 62">
          <a:extLst>
            <a:ext uri="{FF2B5EF4-FFF2-40B4-BE49-F238E27FC236}">
              <a16:creationId xmlns:a16="http://schemas.microsoft.com/office/drawing/2014/main" id="{18B7EC29-669A-4ABA-B477-646A9A83A267}"/>
            </a:ext>
          </a:extLst>
        </xdr:cNvPr>
        <xdr:cNvSpPr>
          <a:spLocks noChangeShapeType="1"/>
        </xdr:cNvSpPr>
      </xdr:nvSpPr>
      <xdr:spPr bwMode="auto">
        <a:xfrm flipV="1">
          <a:off x="3740150" y="7683500"/>
          <a:ext cx="0" cy="3175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495300</xdr:colOff>
      <xdr:row>40</xdr:row>
      <xdr:rowOff>152400</xdr:rowOff>
    </xdr:from>
    <xdr:to>
      <xdr:col>7</xdr:col>
      <xdr:colOff>577850</xdr:colOff>
      <xdr:row>41</xdr:row>
      <xdr:rowOff>50800</xdr:rowOff>
    </xdr:to>
    <xdr:sp macro="" textlink="">
      <xdr:nvSpPr>
        <xdr:cNvPr id="1226736" name="Line 80">
          <a:extLst>
            <a:ext uri="{FF2B5EF4-FFF2-40B4-BE49-F238E27FC236}">
              <a16:creationId xmlns:a16="http://schemas.microsoft.com/office/drawing/2014/main" id="{34A568D9-4451-4478-BCE3-11D1AE5EB2F5}"/>
            </a:ext>
          </a:extLst>
        </xdr:cNvPr>
        <xdr:cNvSpPr>
          <a:spLocks noChangeShapeType="1"/>
        </xdr:cNvSpPr>
      </xdr:nvSpPr>
      <xdr:spPr bwMode="auto">
        <a:xfrm flipV="1">
          <a:off x="4451350" y="8153400"/>
          <a:ext cx="82550" cy="952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266700</xdr:colOff>
      <xdr:row>38</xdr:row>
      <xdr:rowOff>50800</xdr:rowOff>
    </xdr:from>
    <xdr:to>
      <xdr:col>6</xdr:col>
      <xdr:colOff>349250</xdr:colOff>
      <xdr:row>38</xdr:row>
      <xdr:rowOff>139700</xdr:rowOff>
    </xdr:to>
    <xdr:sp macro="" textlink="">
      <xdr:nvSpPr>
        <xdr:cNvPr id="1226737" name="Line 80">
          <a:extLst>
            <a:ext uri="{FF2B5EF4-FFF2-40B4-BE49-F238E27FC236}">
              <a16:creationId xmlns:a16="http://schemas.microsoft.com/office/drawing/2014/main" id="{A6DE7316-97B7-45A3-B1B6-359CC61C170B}"/>
            </a:ext>
          </a:extLst>
        </xdr:cNvPr>
        <xdr:cNvSpPr>
          <a:spLocks noChangeShapeType="1"/>
        </xdr:cNvSpPr>
      </xdr:nvSpPr>
      <xdr:spPr bwMode="auto">
        <a:xfrm flipV="1">
          <a:off x="3702050" y="7658100"/>
          <a:ext cx="825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508000</xdr:colOff>
      <xdr:row>39</xdr:row>
      <xdr:rowOff>184150</xdr:rowOff>
    </xdr:from>
    <xdr:to>
      <xdr:col>7</xdr:col>
      <xdr:colOff>82550</xdr:colOff>
      <xdr:row>40</xdr:row>
      <xdr:rowOff>63500</xdr:rowOff>
    </xdr:to>
    <xdr:sp macro="" textlink="">
      <xdr:nvSpPr>
        <xdr:cNvPr id="1226738" name="Line 80">
          <a:extLst>
            <a:ext uri="{FF2B5EF4-FFF2-40B4-BE49-F238E27FC236}">
              <a16:creationId xmlns:a16="http://schemas.microsoft.com/office/drawing/2014/main" id="{232260DB-2871-4055-BA61-1126912CD159}"/>
            </a:ext>
          </a:extLst>
        </xdr:cNvPr>
        <xdr:cNvSpPr>
          <a:spLocks noChangeShapeType="1"/>
        </xdr:cNvSpPr>
      </xdr:nvSpPr>
      <xdr:spPr bwMode="auto">
        <a:xfrm flipV="1">
          <a:off x="3943350" y="7988300"/>
          <a:ext cx="95250" cy="762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266700</xdr:colOff>
      <xdr:row>38</xdr:row>
      <xdr:rowOff>158750</xdr:rowOff>
    </xdr:from>
    <xdr:to>
      <xdr:col>6</xdr:col>
      <xdr:colOff>349250</xdr:colOff>
      <xdr:row>39</xdr:row>
      <xdr:rowOff>50800</xdr:rowOff>
    </xdr:to>
    <xdr:sp macro="" textlink="">
      <xdr:nvSpPr>
        <xdr:cNvPr id="1226739" name="Line 80">
          <a:extLst>
            <a:ext uri="{FF2B5EF4-FFF2-40B4-BE49-F238E27FC236}">
              <a16:creationId xmlns:a16="http://schemas.microsoft.com/office/drawing/2014/main" id="{42F2CE75-83CB-4726-8490-3635A147C52A}"/>
            </a:ext>
          </a:extLst>
        </xdr:cNvPr>
        <xdr:cNvSpPr>
          <a:spLocks noChangeShapeType="1"/>
        </xdr:cNvSpPr>
      </xdr:nvSpPr>
      <xdr:spPr bwMode="auto">
        <a:xfrm flipV="1">
          <a:off x="3702050" y="7766050"/>
          <a:ext cx="825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247650</xdr:colOff>
      <xdr:row>40</xdr:row>
      <xdr:rowOff>101600</xdr:rowOff>
    </xdr:from>
    <xdr:to>
      <xdr:col>7</xdr:col>
      <xdr:colOff>342900</xdr:colOff>
      <xdr:row>40</xdr:row>
      <xdr:rowOff>190500</xdr:rowOff>
    </xdr:to>
    <xdr:sp macro="" textlink="">
      <xdr:nvSpPr>
        <xdr:cNvPr id="1226740" name="Line 80">
          <a:extLst>
            <a:ext uri="{FF2B5EF4-FFF2-40B4-BE49-F238E27FC236}">
              <a16:creationId xmlns:a16="http://schemas.microsoft.com/office/drawing/2014/main" id="{B652FDF7-BB1C-4B29-8DED-993FAF26B113}"/>
            </a:ext>
          </a:extLst>
        </xdr:cNvPr>
        <xdr:cNvSpPr>
          <a:spLocks noChangeShapeType="1"/>
        </xdr:cNvSpPr>
      </xdr:nvSpPr>
      <xdr:spPr bwMode="auto">
        <a:xfrm flipV="1">
          <a:off x="4203700" y="8102600"/>
          <a:ext cx="952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57150</xdr:colOff>
      <xdr:row>38</xdr:row>
      <xdr:rowOff>6350</xdr:rowOff>
    </xdr:from>
    <xdr:to>
      <xdr:col>9</xdr:col>
      <xdr:colOff>57150</xdr:colOff>
      <xdr:row>40</xdr:row>
      <xdr:rowOff>158750</xdr:rowOff>
    </xdr:to>
    <xdr:sp macro="" textlink="">
      <xdr:nvSpPr>
        <xdr:cNvPr id="1226741" name="Line 62">
          <a:extLst>
            <a:ext uri="{FF2B5EF4-FFF2-40B4-BE49-F238E27FC236}">
              <a16:creationId xmlns:a16="http://schemas.microsoft.com/office/drawing/2014/main" id="{EC680B25-9E68-486A-B66C-D8CB09E5CEE3}"/>
            </a:ext>
          </a:extLst>
        </xdr:cNvPr>
        <xdr:cNvSpPr>
          <a:spLocks noChangeShapeType="1"/>
        </xdr:cNvSpPr>
      </xdr:nvSpPr>
      <xdr:spPr bwMode="auto">
        <a:xfrm flipV="1">
          <a:off x="5264150" y="7613650"/>
          <a:ext cx="0" cy="5461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12700</xdr:colOff>
      <xdr:row>40</xdr:row>
      <xdr:rowOff>50800</xdr:rowOff>
    </xdr:from>
    <xdr:to>
      <xdr:col>9</xdr:col>
      <xdr:colOff>107950</xdr:colOff>
      <xdr:row>40</xdr:row>
      <xdr:rowOff>152400</xdr:rowOff>
    </xdr:to>
    <xdr:sp macro="" textlink="">
      <xdr:nvSpPr>
        <xdr:cNvPr id="1226742" name="Line 80">
          <a:extLst>
            <a:ext uri="{FF2B5EF4-FFF2-40B4-BE49-F238E27FC236}">
              <a16:creationId xmlns:a16="http://schemas.microsoft.com/office/drawing/2014/main" id="{8B46DDE3-D731-4DFF-8511-A869E81B0B25}"/>
            </a:ext>
          </a:extLst>
        </xdr:cNvPr>
        <xdr:cNvSpPr>
          <a:spLocks noChangeShapeType="1"/>
        </xdr:cNvSpPr>
      </xdr:nvSpPr>
      <xdr:spPr bwMode="auto">
        <a:xfrm flipV="1">
          <a:off x="5219700" y="8051800"/>
          <a:ext cx="9525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342900</xdr:colOff>
      <xdr:row>39</xdr:row>
      <xdr:rowOff>203200</xdr:rowOff>
    </xdr:from>
    <xdr:to>
      <xdr:col>6</xdr:col>
      <xdr:colOff>304800</xdr:colOff>
      <xdr:row>40</xdr:row>
      <xdr:rowOff>0</xdr:rowOff>
    </xdr:to>
    <xdr:sp macro="" textlink="">
      <xdr:nvSpPr>
        <xdr:cNvPr id="1226743" name="Line 118">
          <a:extLst>
            <a:ext uri="{FF2B5EF4-FFF2-40B4-BE49-F238E27FC236}">
              <a16:creationId xmlns:a16="http://schemas.microsoft.com/office/drawing/2014/main" id="{610C0857-64F5-48A0-A948-6F52456F061F}"/>
            </a:ext>
          </a:extLst>
        </xdr:cNvPr>
        <xdr:cNvSpPr>
          <a:spLocks noChangeShapeType="1"/>
        </xdr:cNvSpPr>
      </xdr:nvSpPr>
      <xdr:spPr bwMode="auto">
        <a:xfrm flipH="1" flipV="1">
          <a:off x="2889250" y="8001000"/>
          <a:ext cx="8509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9</xdr:col>
      <xdr:colOff>63500</xdr:colOff>
      <xdr:row>40</xdr:row>
      <xdr:rowOff>50800</xdr:rowOff>
    </xdr:from>
    <xdr:to>
      <xdr:col>9</xdr:col>
      <xdr:colOff>63500</xdr:colOff>
      <xdr:row>45</xdr:row>
      <xdr:rowOff>107950</xdr:rowOff>
    </xdr:to>
    <xdr:sp macro="" textlink="">
      <xdr:nvSpPr>
        <xdr:cNvPr id="1226744" name="Line 118">
          <a:extLst>
            <a:ext uri="{FF2B5EF4-FFF2-40B4-BE49-F238E27FC236}">
              <a16:creationId xmlns:a16="http://schemas.microsoft.com/office/drawing/2014/main" id="{A92F7FBA-2746-45F0-98DA-551299EFEDED}"/>
            </a:ext>
          </a:extLst>
        </xdr:cNvPr>
        <xdr:cNvSpPr>
          <a:spLocks noChangeShapeType="1"/>
        </xdr:cNvSpPr>
      </xdr:nvSpPr>
      <xdr:spPr bwMode="auto">
        <a:xfrm flipH="1" flipV="1">
          <a:off x="5270500" y="8051800"/>
          <a:ext cx="0" cy="1041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2</xdr:col>
      <xdr:colOff>742950</xdr:colOff>
      <xdr:row>44</xdr:row>
      <xdr:rowOff>101600</xdr:rowOff>
    </xdr:from>
    <xdr:to>
      <xdr:col>8</xdr:col>
      <xdr:colOff>387350</xdr:colOff>
      <xdr:row>44</xdr:row>
      <xdr:rowOff>114300</xdr:rowOff>
    </xdr:to>
    <xdr:sp macro="" textlink="">
      <xdr:nvSpPr>
        <xdr:cNvPr id="1226745" name="Line 83">
          <a:extLst>
            <a:ext uri="{FF2B5EF4-FFF2-40B4-BE49-F238E27FC236}">
              <a16:creationId xmlns:a16="http://schemas.microsoft.com/office/drawing/2014/main" id="{2E849BA0-4410-4A8C-8006-22EE50746922}"/>
            </a:ext>
          </a:extLst>
        </xdr:cNvPr>
        <xdr:cNvSpPr>
          <a:spLocks noChangeShapeType="1"/>
        </xdr:cNvSpPr>
      </xdr:nvSpPr>
      <xdr:spPr bwMode="auto">
        <a:xfrm flipH="1" flipV="1">
          <a:off x="2006600" y="8890000"/>
          <a:ext cx="2990850" cy="127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43</xdr:row>
      <xdr:rowOff>101600</xdr:rowOff>
    </xdr:from>
    <xdr:to>
      <xdr:col>8</xdr:col>
      <xdr:colOff>139700</xdr:colOff>
      <xdr:row>43</xdr:row>
      <xdr:rowOff>114300</xdr:rowOff>
    </xdr:to>
    <xdr:sp macro="" textlink="">
      <xdr:nvSpPr>
        <xdr:cNvPr id="1226746" name="Line 83">
          <a:extLst>
            <a:ext uri="{FF2B5EF4-FFF2-40B4-BE49-F238E27FC236}">
              <a16:creationId xmlns:a16="http://schemas.microsoft.com/office/drawing/2014/main" id="{6ED0810D-DCA8-428E-9F0C-F2769B691F7E}"/>
            </a:ext>
          </a:extLst>
        </xdr:cNvPr>
        <xdr:cNvSpPr>
          <a:spLocks noChangeShapeType="1"/>
        </xdr:cNvSpPr>
      </xdr:nvSpPr>
      <xdr:spPr bwMode="auto">
        <a:xfrm flipH="1" flipV="1">
          <a:off x="2006600" y="8693150"/>
          <a:ext cx="2743200" cy="127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742950</xdr:colOff>
      <xdr:row>42</xdr:row>
      <xdr:rowOff>101600</xdr:rowOff>
    </xdr:from>
    <xdr:to>
      <xdr:col>7</xdr:col>
      <xdr:colOff>539750</xdr:colOff>
      <xdr:row>42</xdr:row>
      <xdr:rowOff>101600</xdr:rowOff>
    </xdr:to>
    <xdr:sp macro="" textlink="">
      <xdr:nvSpPr>
        <xdr:cNvPr id="1226747" name="Line 83">
          <a:extLst>
            <a:ext uri="{FF2B5EF4-FFF2-40B4-BE49-F238E27FC236}">
              <a16:creationId xmlns:a16="http://schemas.microsoft.com/office/drawing/2014/main" id="{31D597D4-B8BF-45E3-9A44-673CCDD5C4B8}"/>
            </a:ext>
          </a:extLst>
        </xdr:cNvPr>
        <xdr:cNvSpPr>
          <a:spLocks noChangeShapeType="1"/>
        </xdr:cNvSpPr>
      </xdr:nvSpPr>
      <xdr:spPr bwMode="auto">
        <a:xfrm flipH="1" flipV="1">
          <a:off x="2006600" y="8496300"/>
          <a:ext cx="24892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41</xdr:row>
      <xdr:rowOff>101600</xdr:rowOff>
    </xdr:from>
    <xdr:to>
      <xdr:col>7</xdr:col>
      <xdr:colOff>285750</xdr:colOff>
      <xdr:row>41</xdr:row>
      <xdr:rowOff>101600</xdr:rowOff>
    </xdr:to>
    <xdr:sp macro="" textlink="">
      <xdr:nvSpPr>
        <xdr:cNvPr id="1226748" name="Line 83">
          <a:extLst>
            <a:ext uri="{FF2B5EF4-FFF2-40B4-BE49-F238E27FC236}">
              <a16:creationId xmlns:a16="http://schemas.microsoft.com/office/drawing/2014/main" id="{278C6EC8-5B52-4DA0-B23D-1764713B03F9}"/>
            </a:ext>
          </a:extLst>
        </xdr:cNvPr>
        <xdr:cNvSpPr>
          <a:spLocks noChangeShapeType="1"/>
        </xdr:cNvSpPr>
      </xdr:nvSpPr>
      <xdr:spPr bwMode="auto">
        <a:xfrm flipH="1" flipV="1">
          <a:off x="2006600" y="8299450"/>
          <a:ext cx="22352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742950</xdr:colOff>
      <xdr:row>40</xdr:row>
      <xdr:rowOff>101600</xdr:rowOff>
    </xdr:from>
    <xdr:to>
      <xdr:col>7</xdr:col>
      <xdr:colOff>44450</xdr:colOff>
      <xdr:row>40</xdr:row>
      <xdr:rowOff>101600</xdr:rowOff>
    </xdr:to>
    <xdr:sp macro="" textlink="">
      <xdr:nvSpPr>
        <xdr:cNvPr id="1226749" name="Line 83">
          <a:extLst>
            <a:ext uri="{FF2B5EF4-FFF2-40B4-BE49-F238E27FC236}">
              <a16:creationId xmlns:a16="http://schemas.microsoft.com/office/drawing/2014/main" id="{DCD9E208-8BBE-4B95-BBEB-27DAFF4D5734}"/>
            </a:ext>
          </a:extLst>
        </xdr:cNvPr>
        <xdr:cNvSpPr>
          <a:spLocks noChangeShapeType="1"/>
        </xdr:cNvSpPr>
      </xdr:nvSpPr>
      <xdr:spPr bwMode="auto">
        <a:xfrm flipH="1" flipV="1">
          <a:off x="2006600" y="8102600"/>
          <a:ext cx="19939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0</xdr:rowOff>
    </xdr:from>
    <xdr:to>
      <xdr:col>3</xdr:col>
      <xdr:colOff>0</xdr:colOff>
      <xdr:row>29</xdr:row>
      <xdr:rowOff>0</xdr:rowOff>
    </xdr:to>
    <xdr:sp macro="" textlink="">
      <xdr:nvSpPr>
        <xdr:cNvPr id="1226750" name="Line 118">
          <a:extLst>
            <a:ext uri="{FF2B5EF4-FFF2-40B4-BE49-F238E27FC236}">
              <a16:creationId xmlns:a16="http://schemas.microsoft.com/office/drawing/2014/main" id="{31242ABF-4E56-4C90-9F6A-DB0F831F7DBB}"/>
            </a:ext>
          </a:extLst>
        </xdr:cNvPr>
        <xdr:cNvSpPr>
          <a:spLocks noChangeShapeType="1"/>
        </xdr:cNvSpPr>
      </xdr:nvSpPr>
      <xdr:spPr bwMode="auto">
        <a:xfrm flipH="1" flipV="1">
          <a:off x="2006600" y="5111750"/>
          <a:ext cx="0" cy="7620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101600</xdr:rowOff>
    </xdr:from>
    <xdr:to>
      <xdr:col>6</xdr:col>
      <xdr:colOff>0</xdr:colOff>
      <xdr:row>29</xdr:row>
      <xdr:rowOff>44450</xdr:rowOff>
    </xdr:to>
    <xdr:sp macro="" textlink="">
      <xdr:nvSpPr>
        <xdr:cNvPr id="1226751" name="Line 118">
          <a:extLst>
            <a:ext uri="{FF2B5EF4-FFF2-40B4-BE49-F238E27FC236}">
              <a16:creationId xmlns:a16="http://schemas.microsoft.com/office/drawing/2014/main" id="{3B1E4025-E116-4D4F-B064-BA81C1873D6A}"/>
            </a:ext>
          </a:extLst>
        </xdr:cNvPr>
        <xdr:cNvSpPr>
          <a:spLocks noChangeShapeType="1"/>
        </xdr:cNvSpPr>
      </xdr:nvSpPr>
      <xdr:spPr bwMode="auto">
        <a:xfrm flipV="1">
          <a:off x="3435350" y="5784850"/>
          <a:ext cx="0" cy="1333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146050</xdr:rowOff>
    </xdr:from>
    <xdr:to>
      <xdr:col>6</xdr:col>
      <xdr:colOff>0</xdr:colOff>
      <xdr:row>26</xdr:row>
      <xdr:rowOff>101600</xdr:rowOff>
    </xdr:to>
    <xdr:sp macro="" textlink="">
      <xdr:nvSpPr>
        <xdr:cNvPr id="1328128" name="Line 118">
          <a:extLst>
            <a:ext uri="{FF2B5EF4-FFF2-40B4-BE49-F238E27FC236}">
              <a16:creationId xmlns:a16="http://schemas.microsoft.com/office/drawing/2014/main" id="{320B79F9-4B90-43E4-B621-E175EAE69644}"/>
            </a:ext>
          </a:extLst>
        </xdr:cNvPr>
        <xdr:cNvSpPr>
          <a:spLocks noChangeShapeType="1"/>
        </xdr:cNvSpPr>
      </xdr:nvSpPr>
      <xdr:spPr bwMode="auto">
        <a:xfrm flipV="1">
          <a:off x="3435350" y="5067300"/>
          <a:ext cx="0" cy="3365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none" w="sm" len="sm"/>
          <a:tailEnd/>
        </a:ln>
        <a:extLst>
          <a:ext uri="{909E8E84-426E-40DD-AFC4-6F175D3DCCD1}">
            <a14:hiddenFill xmlns:a14="http://schemas.microsoft.com/office/drawing/2010/main">
              <a:noFill/>
            </a14:hiddenFill>
          </a:ext>
        </a:extLst>
      </xdr:spPr>
    </xdr:sp>
    <xdr:clientData/>
  </xdr:twoCellAnchor>
  <xdr:twoCellAnchor>
    <xdr:from>
      <xdr:col>19</xdr:col>
      <xdr:colOff>0</xdr:colOff>
      <xdr:row>63</xdr:row>
      <xdr:rowOff>0</xdr:rowOff>
    </xdr:from>
    <xdr:to>
      <xdr:col>19</xdr:col>
      <xdr:colOff>0</xdr:colOff>
      <xdr:row>63</xdr:row>
      <xdr:rowOff>6350</xdr:rowOff>
    </xdr:to>
    <xdr:sp macro="" textlink="">
      <xdr:nvSpPr>
        <xdr:cNvPr id="1328129" name="Freeform 179">
          <a:extLst>
            <a:ext uri="{FF2B5EF4-FFF2-40B4-BE49-F238E27FC236}">
              <a16:creationId xmlns:a16="http://schemas.microsoft.com/office/drawing/2014/main" id="{AD6CD346-3C29-4599-9D08-AB47746B7F0D}"/>
            </a:ext>
          </a:extLst>
        </xdr:cNvPr>
        <xdr:cNvSpPr>
          <a:spLocks/>
        </xdr:cNvSpPr>
      </xdr:nvSpPr>
      <xdr:spPr bwMode="auto">
        <a:xfrm>
          <a:off x="13785850" y="11849100"/>
          <a:ext cx="0" cy="6350"/>
        </a:xfrm>
        <a:custGeom>
          <a:avLst/>
          <a:gdLst>
            <a:gd name="T0" fmla="*/ 0 w 150"/>
            <a:gd name="T1" fmla="*/ 0 h 1"/>
            <a:gd name="T2" fmla="*/ 0 w 150"/>
            <a:gd name="T3" fmla="*/ 0 h 1"/>
            <a:gd name="T4" fmla="*/ 0 60000 65536"/>
            <a:gd name="T5" fmla="*/ 0 60000 65536"/>
          </a:gdLst>
          <a:ahLst/>
          <a:cxnLst>
            <a:cxn ang="T4">
              <a:pos x="T0" y="T1"/>
            </a:cxn>
            <a:cxn ang="T5">
              <a:pos x="T2" y="T3"/>
            </a:cxn>
          </a:cxnLst>
          <a:rect l="0" t="0" r="r" b="b"/>
          <a:pathLst>
            <a:path w="150" h="1">
              <a:moveTo>
                <a:pt x="0" y="0"/>
              </a:moveTo>
              <a:lnTo>
                <a:pt x="150" y="0"/>
              </a:lnTo>
            </a:path>
          </a:pathLst>
        </a:cu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xdr:col>
      <xdr:colOff>0</xdr:colOff>
      <xdr:row>38</xdr:row>
      <xdr:rowOff>38100</xdr:rowOff>
    </xdr:from>
    <xdr:to>
      <xdr:col>7</xdr:col>
      <xdr:colOff>95250</xdr:colOff>
      <xdr:row>38</xdr:row>
      <xdr:rowOff>127000</xdr:rowOff>
    </xdr:to>
    <xdr:sp macro="" textlink="">
      <xdr:nvSpPr>
        <xdr:cNvPr id="1328130" name="Line 80">
          <a:extLst>
            <a:ext uri="{FF2B5EF4-FFF2-40B4-BE49-F238E27FC236}">
              <a16:creationId xmlns:a16="http://schemas.microsoft.com/office/drawing/2014/main" id="{99D3141F-4CFB-4AC1-AA6A-AD4F85F1ADCB}"/>
            </a:ext>
          </a:extLst>
        </xdr:cNvPr>
        <xdr:cNvSpPr>
          <a:spLocks noChangeShapeType="1"/>
        </xdr:cNvSpPr>
      </xdr:nvSpPr>
      <xdr:spPr bwMode="auto">
        <a:xfrm flipV="1">
          <a:off x="3956050" y="7645400"/>
          <a:ext cx="952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228600</xdr:colOff>
      <xdr:row>38</xdr:row>
      <xdr:rowOff>38100</xdr:rowOff>
    </xdr:from>
    <xdr:to>
      <xdr:col>7</xdr:col>
      <xdr:colOff>323850</xdr:colOff>
      <xdr:row>38</xdr:row>
      <xdr:rowOff>127000</xdr:rowOff>
    </xdr:to>
    <xdr:sp macro="" textlink="">
      <xdr:nvSpPr>
        <xdr:cNvPr id="1328131" name="Line 80">
          <a:extLst>
            <a:ext uri="{FF2B5EF4-FFF2-40B4-BE49-F238E27FC236}">
              <a16:creationId xmlns:a16="http://schemas.microsoft.com/office/drawing/2014/main" id="{AEDE6B1D-B286-4AAF-858E-35B06C98AF35}"/>
            </a:ext>
          </a:extLst>
        </xdr:cNvPr>
        <xdr:cNvSpPr>
          <a:spLocks noChangeShapeType="1"/>
        </xdr:cNvSpPr>
      </xdr:nvSpPr>
      <xdr:spPr bwMode="auto">
        <a:xfrm flipV="1">
          <a:off x="4184650" y="7645400"/>
          <a:ext cx="952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495300</xdr:colOff>
      <xdr:row>38</xdr:row>
      <xdr:rowOff>38100</xdr:rowOff>
    </xdr:from>
    <xdr:to>
      <xdr:col>7</xdr:col>
      <xdr:colOff>590550</xdr:colOff>
      <xdr:row>38</xdr:row>
      <xdr:rowOff>127000</xdr:rowOff>
    </xdr:to>
    <xdr:sp macro="" textlink="">
      <xdr:nvSpPr>
        <xdr:cNvPr id="1328132" name="Line 80">
          <a:extLst>
            <a:ext uri="{FF2B5EF4-FFF2-40B4-BE49-F238E27FC236}">
              <a16:creationId xmlns:a16="http://schemas.microsoft.com/office/drawing/2014/main" id="{B1DB3FB4-1E0D-4E35-AA40-6BE1AC9C548F}"/>
            </a:ext>
          </a:extLst>
        </xdr:cNvPr>
        <xdr:cNvSpPr>
          <a:spLocks noChangeShapeType="1"/>
        </xdr:cNvSpPr>
      </xdr:nvSpPr>
      <xdr:spPr bwMode="auto">
        <a:xfrm flipV="1">
          <a:off x="4451350" y="7645400"/>
          <a:ext cx="952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95250</xdr:colOff>
      <xdr:row>38</xdr:row>
      <xdr:rowOff>31750</xdr:rowOff>
    </xdr:from>
    <xdr:to>
      <xdr:col>8</xdr:col>
      <xdr:colOff>190500</xdr:colOff>
      <xdr:row>38</xdr:row>
      <xdr:rowOff>120650</xdr:rowOff>
    </xdr:to>
    <xdr:sp macro="" textlink="">
      <xdr:nvSpPr>
        <xdr:cNvPr id="1328133" name="Line 80">
          <a:extLst>
            <a:ext uri="{FF2B5EF4-FFF2-40B4-BE49-F238E27FC236}">
              <a16:creationId xmlns:a16="http://schemas.microsoft.com/office/drawing/2014/main" id="{6C01DCAF-E308-48FA-9435-C6A63B9FA74D}"/>
            </a:ext>
          </a:extLst>
        </xdr:cNvPr>
        <xdr:cNvSpPr>
          <a:spLocks noChangeShapeType="1"/>
        </xdr:cNvSpPr>
      </xdr:nvSpPr>
      <xdr:spPr bwMode="auto">
        <a:xfrm flipV="1">
          <a:off x="4705350" y="7639050"/>
          <a:ext cx="952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349250</xdr:colOff>
      <xdr:row>38</xdr:row>
      <xdr:rowOff>31750</xdr:rowOff>
    </xdr:from>
    <xdr:to>
      <xdr:col>8</xdr:col>
      <xdr:colOff>444500</xdr:colOff>
      <xdr:row>38</xdr:row>
      <xdr:rowOff>120650</xdr:rowOff>
    </xdr:to>
    <xdr:sp macro="" textlink="">
      <xdr:nvSpPr>
        <xdr:cNvPr id="1328134" name="Line 80">
          <a:extLst>
            <a:ext uri="{FF2B5EF4-FFF2-40B4-BE49-F238E27FC236}">
              <a16:creationId xmlns:a16="http://schemas.microsoft.com/office/drawing/2014/main" id="{F9A7BA9B-7D27-418A-A852-41DB389DFC66}"/>
            </a:ext>
          </a:extLst>
        </xdr:cNvPr>
        <xdr:cNvSpPr>
          <a:spLocks noChangeShapeType="1"/>
        </xdr:cNvSpPr>
      </xdr:nvSpPr>
      <xdr:spPr bwMode="auto">
        <a:xfrm flipV="1">
          <a:off x="4959350" y="7639050"/>
          <a:ext cx="9525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44450</xdr:colOff>
      <xdr:row>38</xdr:row>
      <xdr:rowOff>63500</xdr:rowOff>
    </xdr:from>
    <xdr:to>
      <xdr:col>63</xdr:col>
      <xdr:colOff>177800</xdr:colOff>
      <xdr:row>60</xdr:row>
      <xdr:rowOff>406400</xdr:rowOff>
    </xdr:to>
    <xdr:graphicFrame macro="">
      <xdr:nvGraphicFramePr>
        <xdr:cNvPr id="1328135" name="Chart 4068">
          <a:extLst>
            <a:ext uri="{FF2B5EF4-FFF2-40B4-BE49-F238E27FC236}">
              <a16:creationId xmlns:a16="http://schemas.microsoft.com/office/drawing/2014/main" id="{39AF1AC8-D507-411E-A1F9-1A91A7DA46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7</xdr:col>
      <xdr:colOff>654050</xdr:colOff>
      <xdr:row>6</xdr:row>
      <xdr:rowOff>31750</xdr:rowOff>
    </xdr:from>
    <xdr:to>
      <xdr:col>8</xdr:col>
      <xdr:colOff>0</xdr:colOff>
      <xdr:row>9</xdr:row>
      <xdr:rowOff>171450</xdr:rowOff>
    </xdr:to>
    <xdr:sp macro="" textlink="">
      <xdr:nvSpPr>
        <xdr:cNvPr id="1328136" name="Line 22">
          <a:extLst>
            <a:ext uri="{FF2B5EF4-FFF2-40B4-BE49-F238E27FC236}">
              <a16:creationId xmlns:a16="http://schemas.microsoft.com/office/drawing/2014/main" id="{811197D7-9A12-444F-9948-4A1D6E1D169D}"/>
            </a:ext>
          </a:extLst>
        </xdr:cNvPr>
        <xdr:cNvSpPr>
          <a:spLocks noChangeShapeType="1"/>
        </xdr:cNvSpPr>
      </xdr:nvSpPr>
      <xdr:spPr bwMode="auto">
        <a:xfrm flipH="1">
          <a:off x="4610100" y="1460500"/>
          <a:ext cx="0" cy="6223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577850</xdr:colOff>
      <xdr:row>6</xdr:row>
      <xdr:rowOff>12700</xdr:rowOff>
    </xdr:from>
    <xdr:to>
      <xdr:col>8</xdr:col>
      <xdr:colOff>82550</xdr:colOff>
      <xdr:row>7</xdr:row>
      <xdr:rowOff>76200</xdr:rowOff>
    </xdr:to>
    <xdr:sp macro="" textlink="">
      <xdr:nvSpPr>
        <xdr:cNvPr id="1328137" name="Line 22">
          <a:extLst>
            <a:ext uri="{FF2B5EF4-FFF2-40B4-BE49-F238E27FC236}">
              <a16:creationId xmlns:a16="http://schemas.microsoft.com/office/drawing/2014/main" id="{42E2AC41-210A-49CD-97D4-5545426B48DC}"/>
            </a:ext>
          </a:extLst>
        </xdr:cNvPr>
        <xdr:cNvSpPr>
          <a:spLocks noChangeShapeType="1"/>
        </xdr:cNvSpPr>
      </xdr:nvSpPr>
      <xdr:spPr bwMode="auto">
        <a:xfrm>
          <a:off x="4533900" y="1441450"/>
          <a:ext cx="158750" cy="1587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577850</xdr:colOff>
      <xdr:row>8</xdr:row>
      <xdr:rowOff>31750</xdr:rowOff>
    </xdr:from>
    <xdr:to>
      <xdr:col>8</xdr:col>
      <xdr:colOff>76200</xdr:colOff>
      <xdr:row>8</xdr:row>
      <xdr:rowOff>184150</xdr:rowOff>
    </xdr:to>
    <xdr:sp macro="" textlink="">
      <xdr:nvSpPr>
        <xdr:cNvPr id="1328138" name="Line 22">
          <a:extLst>
            <a:ext uri="{FF2B5EF4-FFF2-40B4-BE49-F238E27FC236}">
              <a16:creationId xmlns:a16="http://schemas.microsoft.com/office/drawing/2014/main" id="{B918B0A6-1AC1-4281-8F2D-42E3738FAE77}"/>
            </a:ext>
          </a:extLst>
        </xdr:cNvPr>
        <xdr:cNvSpPr>
          <a:spLocks noChangeShapeType="1"/>
        </xdr:cNvSpPr>
      </xdr:nvSpPr>
      <xdr:spPr bwMode="auto">
        <a:xfrm>
          <a:off x="4533900" y="1746250"/>
          <a:ext cx="152400" cy="152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120650</xdr:colOff>
      <xdr:row>37</xdr:row>
      <xdr:rowOff>63500</xdr:rowOff>
    </xdr:from>
    <xdr:to>
      <xdr:col>37</xdr:col>
      <xdr:colOff>139700</xdr:colOff>
      <xdr:row>70</xdr:row>
      <xdr:rowOff>38100</xdr:rowOff>
    </xdr:to>
    <xdr:graphicFrame macro="">
      <xdr:nvGraphicFramePr>
        <xdr:cNvPr id="1328139" name="Chart 4068">
          <a:extLst>
            <a:ext uri="{FF2B5EF4-FFF2-40B4-BE49-F238E27FC236}">
              <a16:creationId xmlns:a16="http://schemas.microsoft.com/office/drawing/2014/main" id="{9704ACF7-D832-48AE-A105-13877405DD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9</xdr:col>
      <xdr:colOff>412750</xdr:colOff>
      <xdr:row>24</xdr:row>
      <xdr:rowOff>25400</xdr:rowOff>
    </xdr:from>
    <xdr:to>
      <xdr:col>16</xdr:col>
      <xdr:colOff>6350</xdr:colOff>
      <xdr:row>31</xdr:row>
      <xdr:rowOff>133350</xdr:rowOff>
    </xdr:to>
    <xdr:pic>
      <xdr:nvPicPr>
        <xdr:cNvPr id="1328140" name="Grafik 1">
          <a:extLst>
            <a:ext uri="{FF2B5EF4-FFF2-40B4-BE49-F238E27FC236}">
              <a16:creationId xmlns:a16="http://schemas.microsoft.com/office/drawing/2014/main" id="{73BA9D0E-9D7D-42D4-8854-0A7DBDF53D8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619750" y="4946650"/>
          <a:ext cx="2863850" cy="144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5</xdr:col>
      <xdr:colOff>139700</xdr:colOff>
      <xdr:row>10</xdr:row>
      <xdr:rowOff>127000</xdr:rowOff>
    </xdr:from>
    <xdr:to>
      <xdr:col>7</xdr:col>
      <xdr:colOff>209550</xdr:colOff>
      <xdr:row>36</xdr:row>
      <xdr:rowOff>0</xdr:rowOff>
    </xdr:to>
    <xdr:sp macro="" textlink="">
      <xdr:nvSpPr>
        <xdr:cNvPr id="1287488" name="Freeform 1">
          <a:extLst>
            <a:ext uri="{FF2B5EF4-FFF2-40B4-BE49-F238E27FC236}">
              <a16:creationId xmlns:a16="http://schemas.microsoft.com/office/drawing/2014/main" id="{9499884D-9719-41EB-98AD-9282A76DAD58}"/>
            </a:ext>
          </a:extLst>
        </xdr:cNvPr>
        <xdr:cNvSpPr>
          <a:spLocks/>
        </xdr:cNvSpPr>
      </xdr:nvSpPr>
      <xdr:spPr bwMode="auto">
        <a:xfrm>
          <a:off x="3060700" y="2165350"/>
          <a:ext cx="844550" cy="5816600"/>
        </a:xfrm>
        <a:custGeom>
          <a:avLst/>
          <a:gdLst>
            <a:gd name="T0" fmla="*/ 2147483646 w 81"/>
            <a:gd name="T1" fmla="*/ 0 h 610"/>
            <a:gd name="T2" fmla="*/ 2147483646 w 81"/>
            <a:gd name="T3" fmla="*/ 2147483646 h 610"/>
            <a:gd name="T4" fmla="*/ 2147483646 w 81"/>
            <a:gd name="T5" fmla="*/ 2147483646 h 610"/>
            <a:gd name="T6" fmla="*/ 2147483646 w 81"/>
            <a:gd name="T7" fmla="*/ 2147483646 h 610"/>
            <a:gd name="T8" fmla="*/ 2147483646 w 81"/>
            <a:gd name="T9" fmla="*/ 2147483646 h 610"/>
            <a:gd name="T10" fmla="*/ 2147483646 w 81"/>
            <a:gd name="T11" fmla="*/ 2147483646 h 610"/>
            <a:gd name="T12" fmla="*/ 2147483646 w 81"/>
            <a:gd name="T13" fmla="*/ 2147483646 h 610"/>
            <a:gd name="T14" fmla="*/ 0 w 81"/>
            <a:gd name="T15" fmla="*/ 2147483646 h 610"/>
            <a:gd name="T16" fmla="*/ 2147483646 w 81"/>
            <a:gd name="T17" fmla="*/ 0 h 61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0" t="0" r="r" b="b"/>
          <a:pathLst>
            <a:path w="81" h="610">
              <a:moveTo>
                <a:pt x="59" y="0"/>
              </a:moveTo>
              <a:lnTo>
                <a:pt x="74" y="6"/>
              </a:lnTo>
              <a:lnTo>
                <a:pt x="81" y="18"/>
              </a:lnTo>
              <a:lnTo>
                <a:pt x="81" y="177"/>
              </a:lnTo>
              <a:cubicBezTo>
                <a:pt x="79" y="256"/>
                <a:pt x="73" y="418"/>
                <a:pt x="70" y="490"/>
              </a:cubicBezTo>
              <a:lnTo>
                <a:pt x="60" y="610"/>
              </a:lnTo>
              <a:lnTo>
                <a:pt x="37" y="606"/>
              </a:lnTo>
              <a:lnTo>
                <a:pt x="0" y="547"/>
              </a:lnTo>
              <a:lnTo>
                <a:pt x="59" y="0"/>
              </a:lnTo>
            </a:path>
          </a:pathLst>
        </a:custGeom>
        <a:noFill/>
        <a:ln w="222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0</xdr:colOff>
      <xdr:row>36</xdr:row>
      <xdr:rowOff>114300</xdr:rowOff>
    </xdr:from>
    <xdr:to>
      <xdr:col>8</xdr:col>
      <xdr:colOff>361950</xdr:colOff>
      <xdr:row>36</xdr:row>
      <xdr:rowOff>114300</xdr:rowOff>
    </xdr:to>
    <xdr:sp macro="" textlink="">
      <xdr:nvSpPr>
        <xdr:cNvPr id="1287489" name="Line 2">
          <a:extLst>
            <a:ext uri="{FF2B5EF4-FFF2-40B4-BE49-F238E27FC236}">
              <a16:creationId xmlns:a16="http://schemas.microsoft.com/office/drawing/2014/main" id="{B068B199-EF31-4454-9EDC-0EB54066E68E}"/>
            </a:ext>
          </a:extLst>
        </xdr:cNvPr>
        <xdr:cNvSpPr>
          <a:spLocks noChangeShapeType="1"/>
        </xdr:cNvSpPr>
      </xdr:nvSpPr>
      <xdr:spPr bwMode="auto">
        <a:xfrm rot="10800000">
          <a:off x="2921000" y="8096250"/>
          <a:ext cx="14859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7</xdr:col>
      <xdr:colOff>0</xdr:colOff>
      <xdr:row>10</xdr:row>
      <xdr:rowOff>146050</xdr:rowOff>
    </xdr:from>
    <xdr:to>
      <xdr:col>7</xdr:col>
      <xdr:colOff>12700</xdr:colOff>
      <xdr:row>38</xdr:row>
      <xdr:rowOff>0</xdr:rowOff>
    </xdr:to>
    <xdr:sp macro="" textlink="">
      <xdr:nvSpPr>
        <xdr:cNvPr id="1287490" name="Line 3">
          <a:extLst>
            <a:ext uri="{FF2B5EF4-FFF2-40B4-BE49-F238E27FC236}">
              <a16:creationId xmlns:a16="http://schemas.microsoft.com/office/drawing/2014/main" id="{4383980C-983C-4B65-BB5C-950173F72321}"/>
            </a:ext>
          </a:extLst>
        </xdr:cNvPr>
        <xdr:cNvSpPr>
          <a:spLocks noChangeShapeType="1"/>
        </xdr:cNvSpPr>
      </xdr:nvSpPr>
      <xdr:spPr bwMode="auto">
        <a:xfrm>
          <a:off x="3695700" y="2184400"/>
          <a:ext cx="12700" cy="6254750"/>
        </a:xfrm>
        <a:prstGeom prst="line">
          <a:avLst/>
        </a:prstGeom>
        <a:noFill/>
        <a:ln w="1270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6</xdr:col>
      <xdr:colOff>139700</xdr:colOff>
      <xdr:row>35</xdr:row>
      <xdr:rowOff>190500</xdr:rowOff>
    </xdr:from>
    <xdr:to>
      <xdr:col>6</xdr:col>
      <xdr:colOff>139700</xdr:colOff>
      <xdr:row>38</xdr:row>
      <xdr:rowOff>0</xdr:rowOff>
    </xdr:to>
    <xdr:sp macro="" textlink="">
      <xdr:nvSpPr>
        <xdr:cNvPr id="1287491" name="Line 4">
          <a:extLst>
            <a:ext uri="{FF2B5EF4-FFF2-40B4-BE49-F238E27FC236}">
              <a16:creationId xmlns:a16="http://schemas.microsoft.com/office/drawing/2014/main" id="{659304EE-D6BD-41AD-813B-8B47E1B41EF1}"/>
            </a:ext>
          </a:extLst>
        </xdr:cNvPr>
        <xdr:cNvSpPr>
          <a:spLocks noChangeShapeType="1"/>
        </xdr:cNvSpPr>
      </xdr:nvSpPr>
      <xdr:spPr bwMode="auto">
        <a:xfrm>
          <a:off x="3409950" y="7943850"/>
          <a:ext cx="0" cy="495300"/>
        </a:xfrm>
        <a:prstGeom prst="line">
          <a:avLst/>
        </a:prstGeom>
        <a:noFill/>
        <a:ln w="1270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6</xdr:col>
      <xdr:colOff>139700</xdr:colOff>
      <xdr:row>38</xdr:row>
      <xdr:rowOff>0</xdr:rowOff>
    </xdr:from>
    <xdr:to>
      <xdr:col>7</xdr:col>
      <xdr:colOff>12700</xdr:colOff>
      <xdr:row>38</xdr:row>
      <xdr:rowOff>0</xdr:rowOff>
    </xdr:to>
    <xdr:sp macro="" textlink="">
      <xdr:nvSpPr>
        <xdr:cNvPr id="1287492" name="Line 5">
          <a:extLst>
            <a:ext uri="{FF2B5EF4-FFF2-40B4-BE49-F238E27FC236}">
              <a16:creationId xmlns:a16="http://schemas.microsoft.com/office/drawing/2014/main" id="{88C6E12D-B9B1-4C77-A0F7-AF2DC3A36ACB}"/>
            </a:ext>
          </a:extLst>
        </xdr:cNvPr>
        <xdr:cNvSpPr>
          <a:spLocks noChangeShapeType="1"/>
        </xdr:cNvSpPr>
      </xdr:nvSpPr>
      <xdr:spPr bwMode="auto">
        <a:xfrm>
          <a:off x="3409950" y="8439150"/>
          <a:ext cx="298450" cy="0"/>
        </a:xfrm>
        <a:prstGeom prst="line">
          <a:avLst/>
        </a:prstGeom>
        <a:noFill/>
        <a:ln w="12700">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12700</xdr:colOff>
      <xdr:row>35</xdr:row>
      <xdr:rowOff>146050</xdr:rowOff>
    </xdr:from>
    <xdr:to>
      <xdr:col>8</xdr:col>
      <xdr:colOff>349250</xdr:colOff>
      <xdr:row>36</xdr:row>
      <xdr:rowOff>0</xdr:rowOff>
    </xdr:to>
    <xdr:sp macro="" textlink="">
      <xdr:nvSpPr>
        <xdr:cNvPr id="1287493" name="Line 6">
          <a:extLst>
            <a:ext uri="{FF2B5EF4-FFF2-40B4-BE49-F238E27FC236}">
              <a16:creationId xmlns:a16="http://schemas.microsoft.com/office/drawing/2014/main" id="{C2D0D654-5EFC-4345-B2C7-C6FCDE0EA54D}"/>
            </a:ext>
          </a:extLst>
        </xdr:cNvPr>
        <xdr:cNvSpPr>
          <a:spLocks noChangeShapeType="1"/>
        </xdr:cNvSpPr>
      </xdr:nvSpPr>
      <xdr:spPr bwMode="auto">
        <a:xfrm rot="10800000" flipV="1">
          <a:off x="3708400" y="7899400"/>
          <a:ext cx="685800" cy="825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5</xdr:col>
      <xdr:colOff>25400</xdr:colOff>
      <xdr:row>10</xdr:row>
      <xdr:rowOff>127000</xdr:rowOff>
    </xdr:from>
    <xdr:to>
      <xdr:col>6</xdr:col>
      <xdr:colOff>400050</xdr:colOff>
      <xdr:row>13</xdr:row>
      <xdr:rowOff>152400</xdr:rowOff>
    </xdr:to>
    <xdr:sp macro="" textlink="">
      <xdr:nvSpPr>
        <xdr:cNvPr id="1287494" name="Line 7">
          <a:extLst>
            <a:ext uri="{FF2B5EF4-FFF2-40B4-BE49-F238E27FC236}">
              <a16:creationId xmlns:a16="http://schemas.microsoft.com/office/drawing/2014/main" id="{07CF639F-DABC-43A0-9251-4EB630D83EA3}"/>
            </a:ext>
          </a:extLst>
        </xdr:cNvPr>
        <xdr:cNvSpPr>
          <a:spLocks noChangeShapeType="1"/>
        </xdr:cNvSpPr>
      </xdr:nvSpPr>
      <xdr:spPr bwMode="auto">
        <a:xfrm rot="10800000" flipH="1">
          <a:off x="2946400" y="2165350"/>
          <a:ext cx="723900" cy="7112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5</xdr:col>
      <xdr:colOff>0</xdr:colOff>
      <xdr:row>11</xdr:row>
      <xdr:rowOff>114300</xdr:rowOff>
    </xdr:from>
    <xdr:to>
      <xdr:col>8</xdr:col>
      <xdr:colOff>0</xdr:colOff>
      <xdr:row>11</xdr:row>
      <xdr:rowOff>114300</xdr:rowOff>
    </xdr:to>
    <xdr:sp macro="" textlink="">
      <xdr:nvSpPr>
        <xdr:cNvPr id="1287495" name="Line 9">
          <a:extLst>
            <a:ext uri="{FF2B5EF4-FFF2-40B4-BE49-F238E27FC236}">
              <a16:creationId xmlns:a16="http://schemas.microsoft.com/office/drawing/2014/main" id="{26B6E00A-2056-4E74-819D-B694E32E4D47}"/>
            </a:ext>
          </a:extLst>
        </xdr:cNvPr>
        <xdr:cNvSpPr>
          <a:spLocks noChangeShapeType="1"/>
        </xdr:cNvSpPr>
      </xdr:nvSpPr>
      <xdr:spPr bwMode="auto">
        <a:xfrm>
          <a:off x="2921000" y="2381250"/>
          <a:ext cx="11239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type="arrow" w="med" len="med"/>
          <a:tailEnd/>
        </a:ln>
        <a:extLst>
          <a:ext uri="{909E8E84-426E-40DD-AFC4-6F175D3DCCD1}">
            <a14:hiddenFill xmlns:a14="http://schemas.microsoft.com/office/drawing/2010/main">
              <a:noFill/>
            </a14:hiddenFill>
          </a:ext>
        </a:extLst>
      </xdr:spPr>
    </xdr:sp>
    <xdr:clientData/>
  </xdr:twoCellAnchor>
  <xdr:twoCellAnchor>
    <xdr:from>
      <xdr:col>5</xdr:col>
      <xdr:colOff>177800</xdr:colOff>
      <xdr:row>10</xdr:row>
      <xdr:rowOff>127000</xdr:rowOff>
    </xdr:from>
    <xdr:to>
      <xdr:col>8</xdr:col>
      <xdr:colOff>0</xdr:colOff>
      <xdr:row>10</xdr:row>
      <xdr:rowOff>127000</xdr:rowOff>
    </xdr:to>
    <xdr:sp macro="" textlink="">
      <xdr:nvSpPr>
        <xdr:cNvPr id="1287496" name="Line 10">
          <a:extLst>
            <a:ext uri="{FF2B5EF4-FFF2-40B4-BE49-F238E27FC236}">
              <a16:creationId xmlns:a16="http://schemas.microsoft.com/office/drawing/2014/main" id="{60218738-471F-4F21-B391-8176D705B776}"/>
            </a:ext>
          </a:extLst>
        </xdr:cNvPr>
        <xdr:cNvSpPr>
          <a:spLocks noChangeShapeType="1"/>
        </xdr:cNvSpPr>
      </xdr:nvSpPr>
      <xdr:spPr bwMode="auto">
        <a:xfrm flipH="1">
          <a:off x="3098800" y="2165350"/>
          <a:ext cx="9461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9</xdr:row>
      <xdr:rowOff>101600</xdr:rowOff>
    </xdr:from>
    <xdr:to>
      <xdr:col>8</xdr:col>
      <xdr:colOff>0</xdr:colOff>
      <xdr:row>9</xdr:row>
      <xdr:rowOff>101600</xdr:rowOff>
    </xdr:to>
    <xdr:sp macro="" textlink="">
      <xdr:nvSpPr>
        <xdr:cNvPr id="1287497" name="Line 11">
          <a:extLst>
            <a:ext uri="{FF2B5EF4-FFF2-40B4-BE49-F238E27FC236}">
              <a16:creationId xmlns:a16="http://schemas.microsoft.com/office/drawing/2014/main" id="{FD9AFE70-37DC-4240-973A-0410F2E619E9}"/>
            </a:ext>
          </a:extLst>
        </xdr:cNvPr>
        <xdr:cNvSpPr>
          <a:spLocks noChangeShapeType="1"/>
        </xdr:cNvSpPr>
      </xdr:nvSpPr>
      <xdr:spPr bwMode="auto">
        <a:xfrm rot="10800000" flipH="1" flipV="1">
          <a:off x="3270250" y="1911350"/>
          <a:ext cx="7747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6</xdr:col>
      <xdr:colOff>0</xdr:colOff>
      <xdr:row>9</xdr:row>
      <xdr:rowOff>101600</xdr:rowOff>
    </xdr:from>
    <xdr:to>
      <xdr:col>6</xdr:col>
      <xdr:colOff>0</xdr:colOff>
      <xdr:row>11</xdr:row>
      <xdr:rowOff>184150</xdr:rowOff>
    </xdr:to>
    <xdr:sp macro="" textlink="">
      <xdr:nvSpPr>
        <xdr:cNvPr id="1287498" name="Line 12">
          <a:extLst>
            <a:ext uri="{FF2B5EF4-FFF2-40B4-BE49-F238E27FC236}">
              <a16:creationId xmlns:a16="http://schemas.microsoft.com/office/drawing/2014/main" id="{5C5045A3-BC6E-48CE-AD2C-B1594C0C8155}"/>
            </a:ext>
          </a:extLst>
        </xdr:cNvPr>
        <xdr:cNvSpPr>
          <a:spLocks noChangeShapeType="1"/>
        </xdr:cNvSpPr>
      </xdr:nvSpPr>
      <xdr:spPr bwMode="auto">
        <a:xfrm>
          <a:off x="3270250" y="1911350"/>
          <a:ext cx="0" cy="5397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285750</xdr:colOff>
      <xdr:row>37</xdr:row>
      <xdr:rowOff>0</xdr:rowOff>
    </xdr:from>
    <xdr:to>
      <xdr:col>4</xdr:col>
      <xdr:colOff>285750</xdr:colOff>
      <xdr:row>39</xdr:row>
      <xdr:rowOff>0</xdr:rowOff>
    </xdr:to>
    <xdr:sp macro="" textlink="">
      <xdr:nvSpPr>
        <xdr:cNvPr id="1287499" name="Line 22">
          <a:extLst>
            <a:ext uri="{FF2B5EF4-FFF2-40B4-BE49-F238E27FC236}">
              <a16:creationId xmlns:a16="http://schemas.microsoft.com/office/drawing/2014/main" id="{876448EB-5D6F-4C4E-B286-1D99CEDDEB68}"/>
            </a:ext>
          </a:extLst>
        </xdr:cNvPr>
        <xdr:cNvSpPr>
          <a:spLocks noChangeShapeType="1"/>
        </xdr:cNvSpPr>
      </xdr:nvSpPr>
      <xdr:spPr bwMode="auto">
        <a:xfrm>
          <a:off x="2628900" y="8210550"/>
          <a:ext cx="0" cy="3492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xdr:col>
      <xdr:colOff>285750</xdr:colOff>
      <xdr:row>35</xdr:row>
      <xdr:rowOff>12700</xdr:rowOff>
    </xdr:from>
    <xdr:to>
      <xdr:col>2</xdr:col>
      <xdr:colOff>285750</xdr:colOff>
      <xdr:row>41</xdr:row>
      <xdr:rowOff>0</xdr:rowOff>
    </xdr:to>
    <xdr:sp macro="" textlink="">
      <xdr:nvSpPr>
        <xdr:cNvPr id="1287500" name="Line 23">
          <a:extLst>
            <a:ext uri="{FF2B5EF4-FFF2-40B4-BE49-F238E27FC236}">
              <a16:creationId xmlns:a16="http://schemas.microsoft.com/office/drawing/2014/main" id="{587DC59F-6E6C-4571-B494-F9C6A158C3D4}"/>
            </a:ext>
          </a:extLst>
        </xdr:cNvPr>
        <xdr:cNvSpPr>
          <a:spLocks noChangeShapeType="1"/>
        </xdr:cNvSpPr>
      </xdr:nvSpPr>
      <xdr:spPr bwMode="auto">
        <a:xfrm flipH="1">
          <a:off x="1549400" y="7766050"/>
          <a:ext cx="0" cy="11430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39</xdr:row>
      <xdr:rowOff>114300</xdr:rowOff>
    </xdr:from>
    <xdr:to>
      <xdr:col>14</xdr:col>
      <xdr:colOff>190500</xdr:colOff>
      <xdr:row>39</xdr:row>
      <xdr:rowOff>114300</xdr:rowOff>
    </xdr:to>
    <xdr:sp macro="" textlink="">
      <xdr:nvSpPr>
        <xdr:cNvPr id="1287501" name="Line 24">
          <a:extLst>
            <a:ext uri="{FF2B5EF4-FFF2-40B4-BE49-F238E27FC236}">
              <a16:creationId xmlns:a16="http://schemas.microsoft.com/office/drawing/2014/main" id="{BF858AEA-1C6F-497B-8075-A3ECA21DD37C}"/>
            </a:ext>
          </a:extLst>
        </xdr:cNvPr>
        <xdr:cNvSpPr>
          <a:spLocks noChangeShapeType="1"/>
        </xdr:cNvSpPr>
      </xdr:nvSpPr>
      <xdr:spPr bwMode="auto">
        <a:xfrm>
          <a:off x="5702300" y="8674100"/>
          <a:ext cx="9334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10</xdr:col>
      <xdr:colOff>292100</xdr:colOff>
      <xdr:row>40</xdr:row>
      <xdr:rowOff>0</xdr:rowOff>
    </xdr:from>
    <xdr:to>
      <xdr:col>10</xdr:col>
      <xdr:colOff>292100</xdr:colOff>
      <xdr:row>41</xdr:row>
      <xdr:rowOff>114300</xdr:rowOff>
    </xdr:to>
    <xdr:sp macro="" textlink="">
      <xdr:nvSpPr>
        <xdr:cNvPr id="1287502" name="Line 25">
          <a:extLst>
            <a:ext uri="{FF2B5EF4-FFF2-40B4-BE49-F238E27FC236}">
              <a16:creationId xmlns:a16="http://schemas.microsoft.com/office/drawing/2014/main" id="{564C5A8E-9860-4FF2-A0FC-A7E41A19AE66}"/>
            </a:ext>
          </a:extLst>
        </xdr:cNvPr>
        <xdr:cNvSpPr>
          <a:spLocks noChangeShapeType="1"/>
        </xdr:cNvSpPr>
      </xdr:nvSpPr>
      <xdr:spPr bwMode="auto">
        <a:xfrm rot="10800000">
          <a:off x="5340350" y="8788400"/>
          <a:ext cx="0" cy="2349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5</xdr:col>
      <xdr:colOff>0</xdr:colOff>
      <xdr:row>41</xdr:row>
      <xdr:rowOff>114300</xdr:rowOff>
    </xdr:from>
    <xdr:to>
      <xdr:col>10</xdr:col>
      <xdr:colOff>292100</xdr:colOff>
      <xdr:row>41</xdr:row>
      <xdr:rowOff>114300</xdr:rowOff>
    </xdr:to>
    <xdr:sp macro="" textlink="">
      <xdr:nvSpPr>
        <xdr:cNvPr id="1287503" name="Line 26">
          <a:extLst>
            <a:ext uri="{FF2B5EF4-FFF2-40B4-BE49-F238E27FC236}">
              <a16:creationId xmlns:a16="http://schemas.microsoft.com/office/drawing/2014/main" id="{419DC9D2-F934-49C3-8CEE-B63ABA2556D5}"/>
            </a:ext>
          </a:extLst>
        </xdr:cNvPr>
        <xdr:cNvSpPr>
          <a:spLocks noChangeShapeType="1"/>
        </xdr:cNvSpPr>
      </xdr:nvSpPr>
      <xdr:spPr bwMode="auto">
        <a:xfrm flipH="1">
          <a:off x="2921000" y="9023350"/>
          <a:ext cx="24193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34</xdr:row>
      <xdr:rowOff>101600</xdr:rowOff>
    </xdr:from>
    <xdr:to>
      <xdr:col>7</xdr:col>
      <xdr:colOff>120650</xdr:colOff>
      <xdr:row>34</xdr:row>
      <xdr:rowOff>101600</xdr:rowOff>
    </xdr:to>
    <xdr:sp macro="" textlink="">
      <xdr:nvSpPr>
        <xdr:cNvPr id="1287504" name="Line 27">
          <a:extLst>
            <a:ext uri="{FF2B5EF4-FFF2-40B4-BE49-F238E27FC236}">
              <a16:creationId xmlns:a16="http://schemas.microsoft.com/office/drawing/2014/main" id="{330DDA5E-EBA1-4351-8AA9-740E2910727B}"/>
            </a:ext>
          </a:extLst>
        </xdr:cNvPr>
        <xdr:cNvSpPr>
          <a:spLocks noChangeShapeType="1"/>
        </xdr:cNvSpPr>
      </xdr:nvSpPr>
      <xdr:spPr bwMode="auto">
        <a:xfrm rot="10800000">
          <a:off x="1841500" y="7626350"/>
          <a:ext cx="19748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xdr:col>
      <xdr:colOff>0</xdr:colOff>
      <xdr:row>32</xdr:row>
      <xdr:rowOff>101600</xdr:rowOff>
    </xdr:from>
    <xdr:to>
      <xdr:col>7</xdr:col>
      <xdr:colOff>177800</xdr:colOff>
      <xdr:row>32</xdr:row>
      <xdr:rowOff>101600</xdr:rowOff>
    </xdr:to>
    <xdr:sp macro="" textlink="">
      <xdr:nvSpPr>
        <xdr:cNvPr id="1287505" name="Line 29">
          <a:extLst>
            <a:ext uri="{FF2B5EF4-FFF2-40B4-BE49-F238E27FC236}">
              <a16:creationId xmlns:a16="http://schemas.microsoft.com/office/drawing/2014/main" id="{70684E75-0FA6-456A-A4E3-BD2889876148}"/>
            </a:ext>
          </a:extLst>
        </xdr:cNvPr>
        <xdr:cNvSpPr>
          <a:spLocks noChangeShapeType="1"/>
        </xdr:cNvSpPr>
      </xdr:nvSpPr>
      <xdr:spPr bwMode="auto">
        <a:xfrm rot="10800000">
          <a:off x="1841500" y="7169150"/>
          <a:ext cx="20320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101600</xdr:rowOff>
    </xdr:from>
    <xdr:to>
      <xdr:col>7</xdr:col>
      <xdr:colOff>190500</xdr:colOff>
      <xdr:row>30</xdr:row>
      <xdr:rowOff>101600</xdr:rowOff>
    </xdr:to>
    <xdr:sp macro="" textlink="">
      <xdr:nvSpPr>
        <xdr:cNvPr id="1287506" name="Line 31">
          <a:extLst>
            <a:ext uri="{FF2B5EF4-FFF2-40B4-BE49-F238E27FC236}">
              <a16:creationId xmlns:a16="http://schemas.microsoft.com/office/drawing/2014/main" id="{72174D4E-AFFE-4079-9DD1-99A3BCE78AEC}"/>
            </a:ext>
          </a:extLst>
        </xdr:cNvPr>
        <xdr:cNvSpPr>
          <a:spLocks noChangeShapeType="1"/>
        </xdr:cNvSpPr>
      </xdr:nvSpPr>
      <xdr:spPr bwMode="auto">
        <a:xfrm rot="10800000">
          <a:off x="1841500" y="6711950"/>
          <a:ext cx="20447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xdr:col>
      <xdr:colOff>0</xdr:colOff>
      <xdr:row>28</xdr:row>
      <xdr:rowOff>101600</xdr:rowOff>
    </xdr:from>
    <xdr:to>
      <xdr:col>7</xdr:col>
      <xdr:colOff>196850</xdr:colOff>
      <xdr:row>28</xdr:row>
      <xdr:rowOff>101600</xdr:rowOff>
    </xdr:to>
    <xdr:sp macro="" textlink="">
      <xdr:nvSpPr>
        <xdr:cNvPr id="1287507" name="Line 33">
          <a:extLst>
            <a:ext uri="{FF2B5EF4-FFF2-40B4-BE49-F238E27FC236}">
              <a16:creationId xmlns:a16="http://schemas.microsoft.com/office/drawing/2014/main" id="{8DBE3743-0539-47DC-8FD4-069EF65BDF54}"/>
            </a:ext>
          </a:extLst>
        </xdr:cNvPr>
        <xdr:cNvSpPr>
          <a:spLocks noChangeShapeType="1"/>
        </xdr:cNvSpPr>
      </xdr:nvSpPr>
      <xdr:spPr bwMode="auto">
        <a:xfrm rot="10800000">
          <a:off x="1841500" y="6254750"/>
          <a:ext cx="20510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101600</xdr:rowOff>
    </xdr:from>
    <xdr:to>
      <xdr:col>7</xdr:col>
      <xdr:colOff>215900</xdr:colOff>
      <xdr:row>26</xdr:row>
      <xdr:rowOff>101600</xdr:rowOff>
    </xdr:to>
    <xdr:sp macro="" textlink="">
      <xdr:nvSpPr>
        <xdr:cNvPr id="1287508" name="Line 35">
          <a:extLst>
            <a:ext uri="{FF2B5EF4-FFF2-40B4-BE49-F238E27FC236}">
              <a16:creationId xmlns:a16="http://schemas.microsoft.com/office/drawing/2014/main" id="{C2AC3BEA-48E2-4EDB-80F6-DE8BC1CFCA8E}"/>
            </a:ext>
          </a:extLst>
        </xdr:cNvPr>
        <xdr:cNvSpPr>
          <a:spLocks noChangeShapeType="1"/>
        </xdr:cNvSpPr>
      </xdr:nvSpPr>
      <xdr:spPr bwMode="auto">
        <a:xfrm rot="10800000">
          <a:off x="1841500" y="5797550"/>
          <a:ext cx="20701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11</xdr:col>
      <xdr:colOff>101600</xdr:colOff>
      <xdr:row>12</xdr:row>
      <xdr:rowOff>101600</xdr:rowOff>
    </xdr:from>
    <xdr:to>
      <xdr:col>14</xdr:col>
      <xdr:colOff>190500</xdr:colOff>
      <xdr:row>12</xdr:row>
      <xdr:rowOff>101600</xdr:rowOff>
    </xdr:to>
    <xdr:sp macro="" textlink="">
      <xdr:nvSpPr>
        <xdr:cNvPr id="1287509" name="Line 42">
          <a:extLst>
            <a:ext uri="{FF2B5EF4-FFF2-40B4-BE49-F238E27FC236}">
              <a16:creationId xmlns:a16="http://schemas.microsoft.com/office/drawing/2014/main" id="{91EF71B8-4B6A-47DF-ABAC-596C1F4A9A7A}"/>
            </a:ext>
          </a:extLst>
        </xdr:cNvPr>
        <xdr:cNvSpPr>
          <a:spLocks noChangeShapeType="1"/>
        </xdr:cNvSpPr>
      </xdr:nvSpPr>
      <xdr:spPr bwMode="auto">
        <a:xfrm rot="10800000" flipH="1">
          <a:off x="5803900" y="2597150"/>
          <a:ext cx="8318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13</xdr:col>
      <xdr:colOff>57150</xdr:colOff>
      <xdr:row>13</xdr:row>
      <xdr:rowOff>0</xdr:rowOff>
    </xdr:from>
    <xdr:to>
      <xdr:col>14</xdr:col>
      <xdr:colOff>101600</xdr:colOff>
      <xdr:row>13</xdr:row>
      <xdr:rowOff>0</xdr:rowOff>
    </xdr:to>
    <xdr:sp macro="" textlink="">
      <xdr:nvSpPr>
        <xdr:cNvPr id="1287510" name="Line 43">
          <a:extLst>
            <a:ext uri="{FF2B5EF4-FFF2-40B4-BE49-F238E27FC236}">
              <a16:creationId xmlns:a16="http://schemas.microsoft.com/office/drawing/2014/main" id="{6E0C905B-9D6E-4AA9-97C3-CE0B7C7613DE}"/>
            </a:ext>
          </a:extLst>
        </xdr:cNvPr>
        <xdr:cNvSpPr>
          <a:spLocks noChangeShapeType="1"/>
        </xdr:cNvSpPr>
      </xdr:nvSpPr>
      <xdr:spPr bwMode="auto">
        <a:xfrm>
          <a:off x="6305550" y="2724150"/>
          <a:ext cx="2413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38100</xdr:colOff>
      <xdr:row>12</xdr:row>
      <xdr:rowOff>184150</xdr:rowOff>
    </xdr:from>
    <xdr:to>
      <xdr:col>14</xdr:col>
      <xdr:colOff>38100</xdr:colOff>
      <xdr:row>17</xdr:row>
      <xdr:rowOff>215900</xdr:rowOff>
    </xdr:to>
    <xdr:sp macro="" textlink="">
      <xdr:nvSpPr>
        <xdr:cNvPr id="1287511" name="Line 45">
          <a:extLst>
            <a:ext uri="{FF2B5EF4-FFF2-40B4-BE49-F238E27FC236}">
              <a16:creationId xmlns:a16="http://schemas.microsoft.com/office/drawing/2014/main" id="{DF51746D-D3C1-4E31-8624-913D11745266}"/>
            </a:ext>
          </a:extLst>
        </xdr:cNvPr>
        <xdr:cNvSpPr>
          <a:spLocks noChangeShapeType="1"/>
        </xdr:cNvSpPr>
      </xdr:nvSpPr>
      <xdr:spPr bwMode="auto">
        <a:xfrm>
          <a:off x="6483350" y="2679700"/>
          <a:ext cx="0" cy="11747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38100</xdr:colOff>
      <xdr:row>19</xdr:row>
      <xdr:rowOff>0</xdr:rowOff>
    </xdr:from>
    <xdr:to>
      <xdr:col>14</xdr:col>
      <xdr:colOff>38100</xdr:colOff>
      <xdr:row>33</xdr:row>
      <xdr:rowOff>114300</xdr:rowOff>
    </xdr:to>
    <xdr:sp macro="" textlink="">
      <xdr:nvSpPr>
        <xdr:cNvPr id="1287512" name="Line 46">
          <a:extLst>
            <a:ext uri="{FF2B5EF4-FFF2-40B4-BE49-F238E27FC236}">
              <a16:creationId xmlns:a16="http://schemas.microsoft.com/office/drawing/2014/main" id="{E7AD0FF2-677B-4BD1-846F-DD83C11FE3A1}"/>
            </a:ext>
          </a:extLst>
        </xdr:cNvPr>
        <xdr:cNvSpPr>
          <a:spLocks noChangeShapeType="1"/>
        </xdr:cNvSpPr>
      </xdr:nvSpPr>
      <xdr:spPr bwMode="auto">
        <a:xfrm>
          <a:off x="6483350" y="4095750"/>
          <a:ext cx="0" cy="33147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101600</xdr:colOff>
      <xdr:row>14</xdr:row>
      <xdr:rowOff>101600</xdr:rowOff>
    </xdr:from>
    <xdr:to>
      <xdr:col>14</xdr:col>
      <xdr:colOff>158750</xdr:colOff>
      <xdr:row>14</xdr:row>
      <xdr:rowOff>101600</xdr:rowOff>
    </xdr:to>
    <xdr:sp macro="" textlink="">
      <xdr:nvSpPr>
        <xdr:cNvPr id="1287513" name="Line 47">
          <a:extLst>
            <a:ext uri="{FF2B5EF4-FFF2-40B4-BE49-F238E27FC236}">
              <a16:creationId xmlns:a16="http://schemas.microsoft.com/office/drawing/2014/main" id="{5726EAA3-9A98-4301-83AA-6861922298F3}"/>
            </a:ext>
          </a:extLst>
        </xdr:cNvPr>
        <xdr:cNvSpPr>
          <a:spLocks noChangeShapeType="1"/>
        </xdr:cNvSpPr>
      </xdr:nvSpPr>
      <xdr:spPr bwMode="auto">
        <a:xfrm rot="10800000" flipH="1">
          <a:off x="6350000" y="3054350"/>
          <a:ext cx="2540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13</xdr:col>
      <xdr:colOff>101600</xdr:colOff>
      <xdr:row>14</xdr:row>
      <xdr:rowOff>101600</xdr:rowOff>
    </xdr:from>
    <xdr:to>
      <xdr:col>13</xdr:col>
      <xdr:colOff>101600</xdr:colOff>
      <xdr:row>33</xdr:row>
      <xdr:rowOff>114300</xdr:rowOff>
    </xdr:to>
    <xdr:sp macro="" textlink="">
      <xdr:nvSpPr>
        <xdr:cNvPr id="1287514" name="Line 48">
          <a:extLst>
            <a:ext uri="{FF2B5EF4-FFF2-40B4-BE49-F238E27FC236}">
              <a16:creationId xmlns:a16="http://schemas.microsoft.com/office/drawing/2014/main" id="{7CF1EF06-56DB-4B52-887A-28ABAE212040}"/>
            </a:ext>
          </a:extLst>
        </xdr:cNvPr>
        <xdr:cNvSpPr>
          <a:spLocks noChangeShapeType="1"/>
        </xdr:cNvSpPr>
      </xdr:nvSpPr>
      <xdr:spPr bwMode="auto">
        <a:xfrm>
          <a:off x="6350000" y="3054350"/>
          <a:ext cx="0" cy="43561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101600</xdr:colOff>
      <xdr:row>33</xdr:row>
      <xdr:rowOff>114300</xdr:rowOff>
    </xdr:from>
    <xdr:to>
      <xdr:col>13</xdr:col>
      <xdr:colOff>101600</xdr:colOff>
      <xdr:row>33</xdr:row>
      <xdr:rowOff>114300</xdr:rowOff>
    </xdr:to>
    <xdr:sp macro="" textlink="">
      <xdr:nvSpPr>
        <xdr:cNvPr id="1287515" name="Line 49">
          <a:extLst>
            <a:ext uri="{FF2B5EF4-FFF2-40B4-BE49-F238E27FC236}">
              <a16:creationId xmlns:a16="http://schemas.microsoft.com/office/drawing/2014/main" id="{49FDF0DE-1331-403B-B9A1-09D24CC1329B}"/>
            </a:ext>
          </a:extLst>
        </xdr:cNvPr>
        <xdr:cNvSpPr>
          <a:spLocks noChangeShapeType="1"/>
        </xdr:cNvSpPr>
      </xdr:nvSpPr>
      <xdr:spPr bwMode="auto">
        <a:xfrm flipH="1">
          <a:off x="5803900" y="7410450"/>
          <a:ext cx="5461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12700</xdr:colOff>
      <xdr:row>13</xdr:row>
      <xdr:rowOff>0</xdr:rowOff>
    </xdr:from>
    <xdr:to>
      <xdr:col>12</xdr:col>
      <xdr:colOff>304800</xdr:colOff>
      <xdr:row>33</xdr:row>
      <xdr:rowOff>0</xdr:rowOff>
    </xdr:to>
    <xdr:sp macro="" textlink="">
      <xdr:nvSpPr>
        <xdr:cNvPr id="1287516" name="Rectangle 52">
          <a:extLst>
            <a:ext uri="{FF2B5EF4-FFF2-40B4-BE49-F238E27FC236}">
              <a16:creationId xmlns:a16="http://schemas.microsoft.com/office/drawing/2014/main" id="{D1732CD9-DE3D-4AFF-AEAF-7E40D00DCAFB}"/>
            </a:ext>
          </a:extLst>
        </xdr:cNvPr>
        <xdr:cNvSpPr>
          <a:spLocks noChangeArrowheads="1"/>
        </xdr:cNvSpPr>
      </xdr:nvSpPr>
      <xdr:spPr bwMode="auto">
        <a:xfrm>
          <a:off x="5911850" y="2724150"/>
          <a:ext cx="292100" cy="4572000"/>
        </a:xfrm>
        <a:prstGeom prst="rect">
          <a:avLst/>
        </a:prstGeom>
        <a:solidFill>
          <a:srgbClr val="FFFFFF"/>
        </a:solidFill>
        <a:ln w="222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0</xdr:colOff>
      <xdr:row>33</xdr:row>
      <xdr:rowOff>0</xdr:rowOff>
    </xdr:from>
    <xdr:to>
      <xdr:col>14</xdr:col>
      <xdr:colOff>101600</xdr:colOff>
      <xdr:row>33</xdr:row>
      <xdr:rowOff>0</xdr:rowOff>
    </xdr:to>
    <xdr:sp macro="" textlink="">
      <xdr:nvSpPr>
        <xdr:cNvPr id="1287517" name="Line 53">
          <a:extLst>
            <a:ext uri="{FF2B5EF4-FFF2-40B4-BE49-F238E27FC236}">
              <a16:creationId xmlns:a16="http://schemas.microsoft.com/office/drawing/2014/main" id="{51449BF1-F38F-4462-8C3F-13CC7DB330A4}"/>
            </a:ext>
          </a:extLst>
        </xdr:cNvPr>
        <xdr:cNvSpPr>
          <a:spLocks noChangeShapeType="1"/>
        </xdr:cNvSpPr>
      </xdr:nvSpPr>
      <xdr:spPr bwMode="auto">
        <a:xfrm>
          <a:off x="6248400" y="7296150"/>
          <a:ext cx="2984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38100</xdr:colOff>
      <xdr:row>12</xdr:row>
      <xdr:rowOff>184150</xdr:rowOff>
    </xdr:from>
    <xdr:to>
      <xdr:col>14</xdr:col>
      <xdr:colOff>38100</xdr:colOff>
      <xdr:row>13</xdr:row>
      <xdr:rowOff>44450</xdr:rowOff>
    </xdr:to>
    <xdr:sp macro="" textlink="">
      <xdr:nvSpPr>
        <xdr:cNvPr id="1287518" name="Line 54">
          <a:extLst>
            <a:ext uri="{FF2B5EF4-FFF2-40B4-BE49-F238E27FC236}">
              <a16:creationId xmlns:a16="http://schemas.microsoft.com/office/drawing/2014/main" id="{0C825426-FD36-4DC9-814A-EAD262314C0D}"/>
            </a:ext>
          </a:extLst>
        </xdr:cNvPr>
        <xdr:cNvSpPr>
          <a:spLocks noChangeShapeType="1"/>
        </xdr:cNvSpPr>
      </xdr:nvSpPr>
      <xdr:spPr bwMode="auto">
        <a:xfrm rot="-2700000">
          <a:off x="6483350" y="2679700"/>
          <a:ext cx="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12</xdr:row>
      <xdr:rowOff>69850</xdr:rowOff>
    </xdr:from>
    <xdr:to>
      <xdr:col>12</xdr:col>
      <xdr:colOff>0</xdr:colOff>
      <xdr:row>12</xdr:row>
      <xdr:rowOff>171450</xdr:rowOff>
    </xdr:to>
    <xdr:sp macro="" textlink="">
      <xdr:nvSpPr>
        <xdr:cNvPr id="1287519" name="Line 55">
          <a:extLst>
            <a:ext uri="{FF2B5EF4-FFF2-40B4-BE49-F238E27FC236}">
              <a16:creationId xmlns:a16="http://schemas.microsoft.com/office/drawing/2014/main" id="{A195696E-043C-422E-A8E3-7A07FD0499B0}"/>
            </a:ext>
          </a:extLst>
        </xdr:cNvPr>
        <xdr:cNvSpPr>
          <a:spLocks noChangeShapeType="1"/>
        </xdr:cNvSpPr>
      </xdr:nvSpPr>
      <xdr:spPr bwMode="auto">
        <a:xfrm rot="-2700000">
          <a:off x="5899150" y="2565400"/>
          <a:ext cx="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304800</xdr:colOff>
      <xdr:row>12</xdr:row>
      <xdr:rowOff>69850</xdr:rowOff>
    </xdr:from>
    <xdr:to>
      <xdr:col>12</xdr:col>
      <xdr:colOff>304800</xdr:colOff>
      <xdr:row>12</xdr:row>
      <xdr:rowOff>171450</xdr:rowOff>
    </xdr:to>
    <xdr:sp macro="" textlink="">
      <xdr:nvSpPr>
        <xdr:cNvPr id="1287520" name="Line 56">
          <a:extLst>
            <a:ext uri="{FF2B5EF4-FFF2-40B4-BE49-F238E27FC236}">
              <a16:creationId xmlns:a16="http://schemas.microsoft.com/office/drawing/2014/main" id="{9923749C-2F91-4CC3-94DE-7E8BB91E801C}"/>
            </a:ext>
          </a:extLst>
        </xdr:cNvPr>
        <xdr:cNvSpPr>
          <a:spLocks noChangeShapeType="1"/>
        </xdr:cNvSpPr>
      </xdr:nvSpPr>
      <xdr:spPr bwMode="auto">
        <a:xfrm rot="-2700000">
          <a:off x="6203950" y="2565400"/>
          <a:ext cx="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12</xdr:row>
      <xdr:rowOff>44450</xdr:rowOff>
    </xdr:from>
    <xdr:to>
      <xdr:col>12</xdr:col>
      <xdr:colOff>0</xdr:colOff>
      <xdr:row>12</xdr:row>
      <xdr:rowOff>158750</xdr:rowOff>
    </xdr:to>
    <xdr:sp macro="" textlink="">
      <xdr:nvSpPr>
        <xdr:cNvPr id="1287521" name="Line 57">
          <a:extLst>
            <a:ext uri="{FF2B5EF4-FFF2-40B4-BE49-F238E27FC236}">
              <a16:creationId xmlns:a16="http://schemas.microsoft.com/office/drawing/2014/main" id="{97A76107-635D-48A1-87E8-951CFA1B362F}"/>
            </a:ext>
          </a:extLst>
        </xdr:cNvPr>
        <xdr:cNvSpPr>
          <a:spLocks noChangeShapeType="1"/>
        </xdr:cNvSpPr>
      </xdr:nvSpPr>
      <xdr:spPr bwMode="auto">
        <a:xfrm>
          <a:off x="5899150" y="2540000"/>
          <a:ext cx="0" cy="1143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304800</xdr:colOff>
      <xdr:row>12</xdr:row>
      <xdr:rowOff>44450</xdr:rowOff>
    </xdr:from>
    <xdr:to>
      <xdr:col>12</xdr:col>
      <xdr:colOff>304800</xdr:colOff>
      <xdr:row>12</xdr:row>
      <xdr:rowOff>158750</xdr:rowOff>
    </xdr:to>
    <xdr:sp macro="" textlink="">
      <xdr:nvSpPr>
        <xdr:cNvPr id="1287522" name="Line 58">
          <a:extLst>
            <a:ext uri="{FF2B5EF4-FFF2-40B4-BE49-F238E27FC236}">
              <a16:creationId xmlns:a16="http://schemas.microsoft.com/office/drawing/2014/main" id="{A5C6EFF2-58E3-491D-A037-320BAAD44856}"/>
            </a:ext>
          </a:extLst>
        </xdr:cNvPr>
        <xdr:cNvSpPr>
          <a:spLocks noChangeShapeType="1"/>
        </xdr:cNvSpPr>
      </xdr:nvSpPr>
      <xdr:spPr bwMode="auto">
        <a:xfrm>
          <a:off x="6203950" y="2540000"/>
          <a:ext cx="0" cy="1143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33</xdr:row>
      <xdr:rowOff>69850</xdr:rowOff>
    </xdr:from>
    <xdr:to>
      <xdr:col>12</xdr:col>
      <xdr:colOff>0</xdr:colOff>
      <xdr:row>33</xdr:row>
      <xdr:rowOff>171450</xdr:rowOff>
    </xdr:to>
    <xdr:sp macro="" textlink="">
      <xdr:nvSpPr>
        <xdr:cNvPr id="1287523" name="Line 59">
          <a:extLst>
            <a:ext uri="{FF2B5EF4-FFF2-40B4-BE49-F238E27FC236}">
              <a16:creationId xmlns:a16="http://schemas.microsoft.com/office/drawing/2014/main" id="{98179EAF-32A0-4000-97FB-EDC104D4C3D1}"/>
            </a:ext>
          </a:extLst>
        </xdr:cNvPr>
        <xdr:cNvSpPr>
          <a:spLocks noChangeShapeType="1"/>
        </xdr:cNvSpPr>
      </xdr:nvSpPr>
      <xdr:spPr bwMode="auto">
        <a:xfrm rot="-2700000">
          <a:off x="5899150" y="7366000"/>
          <a:ext cx="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304800</xdr:colOff>
      <xdr:row>33</xdr:row>
      <xdr:rowOff>69850</xdr:rowOff>
    </xdr:from>
    <xdr:to>
      <xdr:col>12</xdr:col>
      <xdr:colOff>304800</xdr:colOff>
      <xdr:row>33</xdr:row>
      <xdr:rowOff>171450</xdr:rowOff>
    </xdr:to>
    <xdr:sp macro="" textlink="">
      <xdr:nvSpPr>
        <xdr:cNvPr id="1287524" name="Line 60">
          <a:extLst>
            <a:ext uri="{FF2B5EF4-FFF2-40B4-BE49-F238E27FC236}">
              <a16:creationId xmlns:a16="http://schemas.microsoft.com/office/drawing/2014/main" id="{D53DE5F1-CD27-4ED8-8E82-21F5334D07C1}"/>
            </a:ext>
          </a:extLst>
        </xdr:cNvPr>
        <xdr:cNvSpPr>
          <a:spLocks noChangeShapeType="1"/>
        </xdr:cNvSpPr>
      </xdr:nvSpPr>
      <xdr:spPr bwMode="auto">
        <a:xfrm rot="-2700000">
          <a:off x="6203950" y="7366000"/>
          <a:ext cx="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38100</xdr:colOff>
      <xdr:row>32</xdr:row>
      <xdr:rowOff>184150</xdr:rowOff>
    </xdr:from>
    <xdr:to>
      <xdr:col>14</xdr:col>
      <xdr:colOff>38100</xdr:colOff>
      <xdr:row>33</xdr:row>
      <xdr:rowOff>44450</xdr:rowOff>
    </xdr:to>
    <xdr:sp macro="" textlink="">
      <xdr:nvSpPr>
        <xdr:cNvPr id="1287525" name="Line 61">
          <a:extLst>
            <a:ext uri="{FF2B5EF4-FFF2-40B4-BE49-F238E27FC236}">
              <a16:creationId xmlns:a16="http://schemas.microsoft.com/office/drawing/2014/main" id="{7154ED9F-0415-4D81-9F21-56DC52ADD65A}"/>
            </a:ext>
          </a:extLst>
        </xdr:cNvPr>
        <xdr:cNvSpPr>
          <a:spLocks noChangeShapeType="1"/>
        </xdr:cNvSpPr>
      </xdr:nvSpPr>
      <xdr:spPr bwMode="auto">
        <a:xfrm rot="-2700000">
          <a:off x="6483350" y="7251700"/>
          <a:ext cx="0" cy="88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349250</xdr:colOff>
      <xdr:row>34</xdr:row>
      <xdr:rowOff>101600</xdr:rowOff>
    </xdr:from>
    <xdr:to>
      <xdr:col>7</xdr:col>
      <xdr:colOff>120650</xdr:colOff>
      <xdr:row>34</xdr:row>
      <xdr:rowOff>101600</xdr:rowOff>
    </xdr:to>
    <xdr:sp macro="" textlink="">
      <xdr:nvSpPr>
        <xdr:cNvPr id="1287526" name="Line 67">
          <a:extLst>
            <a:ext uri="{FF2B5EF4-FFF2-40B4-BE49-F238E27FC236}">
              <a16:creationId xmlns:a16="http://schemas.microsoft.com/office/drawing/2014/main" id="{6FC67863-0B90-4C9F-80EE-B081EF471E54}"/>
            </a:ext>
          </a:extLst>
        </xdr:cNvPr>
        <xdr:cNvSpPr>
          <a:spLocks noChangeShapeType="1"/>
        </xdr:cNvSpPr>
      </xdr:nvSpPr>
      <xdr:spPr bwMode="auto">
        <a:xfrm rot="8100000">
          <a:off x="3619500" y="7626350"/>
          <a:ext cx="1968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304800</xdr:colOff>
      <xdr:row>33</xdr:row>
      <xdr:rowOff>69850</xdr:rowOff>
    </xdr:from>
    <xdr:to>
      <xdr:col>12</xdr:col>
      <xdr:colOff>304800</xdr:colOff>
      <xdr:row>33</xdr:row>
      <xdr:rowOff>171450</xdr:rowOff>
    </xdr:to>
    <xdr:sp macro="" textlink="">
      <xdr:nvSpPr>
        <xdr:cNvPr id="1287527" name="Line 85">
          <a:extLst>
            <a:ext uri="{FF2B5EF4-FFF2-40B4-BE49-F238E27FC236}">
              <a16:creationId xmlns:a16="http://schemas.microsoft.com/office/drawing/2014/main" id="{48A95B2A-79FF-40DB-A10A-99F507BBF82D}"/>
            </a:ext>
          </a:extLst>
        </xdr:cNvPr>
        <xdr:cNvSpPr>
          <a:spLocks noChangeShapeType="1"/>
        </xdr:cNvSpPr>
      </xdr:nvSpPr>
      <xdr:spPr bwMode="auto">
        <a:xfrm>
          <a:off x="6203950" y="7366000"/>
          <a:ext cx="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33</xdr:row>
      <xdr:rowOff>69850</xdr:rowOff>
    </xdr:from>
    <xdr:to>
      <xdr:col>12</xdr:col>
      <xdr:colOff>0</xdr:colOff>
      <xdr:row>33</xdr:row>
      <xdr:rowOff>171450</xdr:rowOff>
    </xdr:to>
    <xdr:sp macro="" textlink="">
      <xdr:nvSpPr>
        <xdr:cNvPr id="1287528" name="Line 86">
          <a:extLst>
            <a:ext uri="{FF2B5EF4-FFF2-40B4-BE49-F238E27FC236}">
              <a16:creationId xmlns:a16="http://schemas.microsoft.com/office/drawing/2014/main" id="{13B042F5-8FAE-4C30-BFC5-E7E9256848DF}"/>
            </a:ext>
          </a:extLst>
        </xdr:cNvPr>
        <xdr:cNvSpPr>
          <a:spLocks noChangeShapeType="1"/>
        </xdr:cNvSpPr>
      </xdr:nvSpPr>
      <xdr:spPr bwMode="auto">
        <a:xfrm>
          <a:off x="5899150" y="7366000"/>
          <a:ext cx="0" cy="101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14</xdr:row>
      <xdr:rowOff>0</xdr:rowOff>
    </xdr:from>
    <xdr:to>
      <xdr:col>9</xdr:col>
      <xdr:colOff>228600</xdr:colOff>
      <xdr:row>33</xdr:row>
      <xdr:rowOff>0</xdr:rowOff>
    </xdr:to>
    <xdr:sp macro="" textlink="">
      <xdr:nvSpPr>
        <xdr:cNvPr id="1287529" name="Line 87">
          <a:extLst>
            <a:ext uri="{FF2B5EF4-FFF2-40B4-BE49-F238E27FC236}">
              <a16:creationId xmlns:a16="http://schemas.microsoft.com/office/drawing/2014/main" id="{95FA62EA-CA29-473A-A6FF-7D336999E3D1}"/>
            </a:ext>
          </a:extLst>
        </xdr:cNvPr>
        <xdr:cNvSpPr>
          <a:spLocks noChangeShapeType="1"/>
        </xdr:cNvSpPr>
      </xdr:nvSpPr>
      <xdr:spPr bwMode="auto">
        <a:xfrm rot="10800000" flipH="1">
          <a:off x="4851400" y="2952750"/>
          <a:ext cx="0" cy="4343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304800</xdr:colOff>
      <xdr:row>35</xdr:row>
      <xdr:rowOff>114300</xdr:rowOff>
    </xdr:from>
    <xdr:to>
      <xdr:col>16</xdr:col>
      <xdr:colOff>304800</xdr:colOff>
      <xdr:row>37</xdr:row>
      <xdr:rowOff>0</xdr:rowOff>
    </xdr:to>
    <xdr:sp macro="" textlink="">
      <xdr:nvSpPr>
        <xdr:cNvPr id="1287530" name="Line 88">
          <a:extLst>
            <a:ext uri="{FF2B5EF4-FFF2-40B4-BE49-F238E27FC236}">
              <a16:creationId xmlns:a16="http://schemas.microsoft.com/office/drawing/2014/main" id="{8E84B1B2-DF67-44BB-9577-19DD643319D4}"/>
            </a:ext>
          </a:extLst>
        </xdr:cNvPr>
        <xdr:cNvSpPr>
          <a:spLocks noChangeShapeType="1"/>
        </xdr:cNvSpPr>
      </xdr:nvSpPr>
      <xdr:spPr bwMode="auto">
        <a:xfrm rot="10800000" flipV="1">
          <a:off x="7600950" y="7867650"/>
          <a:ext cx="0" cy="3429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10</xdr:col>
      <xdr:colOff>368300</xdr:colOff>
      <xdr:row>35</xdr:row>
      <xdr:rowOff>101600</xdr:rowOff>
    </xdr:from>
    <xdr:to>
      <xdr:col>16</xdr:col>
      <xdr:colOff>304800</xdr:colOff>
      <xdr:row>35</xdr:row>
      <xdr:rowOff>114300</xdr:rowOff>
    </xdr:to>
    <xdr:sp macro="" textlink="">
      <xdr:nvSpPr>
        <xdr:cNvPr id="1287531" name="Line 89">
          <a:extLst>
            <a:ext uri="{FF2B5EF4-FFF2-40B4-BE49-F238E27FC236}">
              <a16:creationId xmlns:a16="http://schemas.microsoft.com/office/drawing/2014/main" id="{339D262D-D1D6-431F-A4D3-3B5B52FE54CE}"/>
            </a:ext>
          </a:extLst>
        </xdr:cNvPr>
        <xdr:cNvSpPr>
          <a:spLocks noChangeShapeType="1"/>
        </xdr:cNvSpPr>
      </xdr:nvSpPr>
      <xdr:spPr bwMode="auto">
        <a:xfrm flipH="1" flipV="1">
          <a:off x="5416550" y="7854950"/>
          <a:ext cx="2184400" cy="127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76200</xdr:colOff>
      <xdr:row>32</xdr:row>
      <xdr:rowOff>114300</xdr:rowOff>
    </xdr:from>
    <xdr:to>
      <xdr:col>10</xdr:col>
      <xdr:colOff>76200</xdr:colOff>
      <xdr:row>36</xdr:row>
      <xdr:rowOff>0</xdr:rowOff>
    </xdr:to>
    <xdr:sp macro="" textlink="">
      <xdr:nvSpPr>
        <xdr:cNvPr id="1287532" name="Line 90">
          <a:extLst>
            <a:ext uri="{FF2B5EF4-FFF2-40B4-BE49-F238E27FC236}">
              <a16:creationId xmlns:a16="http://schemas.microsoft.com/office/drawing/2014/main" id="{F9B35EF5-6C38-4D3D-BBD1-ADA0E939F780}"/>
            </a:ext>
          </a:extLst>
        </xdr:cNvPr>
        <xdr:cNvSpPr>
          <a:spLocks noChangeShapeType="1"/>
        </xdr:cNvSpPr>
      </xdr:nvSpPr>
      <xdr:spPr bwMode="auto">
        <a:xfrm rot="-2700000">
          <a:off x="5124450" y="7181850"/>
          <a:ext cx="0" cy="8001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304800</xdr:colOff>
      <xdr:row>21</xdr:row>
      <xdr:rowOff>0</xdr:rowOff>
    </xdr:from>
    <xdr:to>
      <xdr:col>16</xdr:col>
      <xdr:colOff>304800</xdr:colOff>
      <xdr:row>22</xdr:row>
      <xdr:rowOff>0</xdr:rowOff>
    </xdr:to>
    <xdr:sp macro="" textlink="">
      <xdr:nvSpPr>
        <xdr:cNvPr id="1287533" name="Line 92">
          <a:extLst>
            <a:ext uri="{FF2B5EF4-FFF2-40B4-BE49-F238E27FC236}">
              <a16:creationId xmlns:a16="http://schemas.microsoft.com/office/drawing/2014/main" id="{D5156ACC-952B-413C-A5BC-E0D1BB4C2924}"/>
            </a:ext>
          </a:extLst>
        </xdr:cNvPr>
        <xdr:cNvSpPr>
          <a:spLocks noChangeShapeType="1"/>
        </xdr:cNvSpPr>
      </xdr:nvSpPr>
      <xdr:spPr bwMode="auto">
        <a:xfrm>
          <a:off x="7600950" y="4552950"/>
          <a:ext cx="0" cy="228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16</xdr:col>
      <xdr:colOff>304800</xdr:colOff>
      <xdr:row>23</xdr:row>
      <xdr:rowOff>0</xdr:rowOff>
    </xdr:from>
    <xdr:to>
      <xdr:col>16</xdr:col>
      <xdr:colOff>304800</xdr:colOff>
      <xdr:row>24</xdr:row>
      <xdr:rowOff>0</xdr:rowOff>
    </xdr:to>
    <xdr:sp macro="" textlink="">
      <xdr:nvSpPr>
        <xdr:cNvPr id="1287534" name="Line 93">
          <a:extLst>
            <a:ext uri="{FF2B5EF4-FFF2-40B4-BE49-F238E27FC236}">
              <a16:creationId xmlns:a16="http://schemas.microsoft.com/office/drawing/2014/main" id="{8F0116D1-8D34-4EDB-B3E6-493BE4C66DF5}"/>
            </a:ext>
          </a:extLst>
        </xdr:cNvPr>
        <xdr:cNvSpPr>
          <a:spLocks noChangeShapeType="1"/>
        </xdr:cNvSpPr>
      </xdr:nvSpPr>
      <xdr:spPr bwMode="auto">
        <a:xfrm>
          <a:off x="7600950" y="5010150"/>
          <a:ext cx="0" cy="228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7</xdr:col>
      <xdr:colOff>0</xdr:colOff>
      <xdr:row>39</xdr:row>
      <xdr:rowOff>114300</xdr:rowOff>
    </xdr:from>
    <xdr:to>
      <xdr:col>8</xdr:col>
      <xdr:colOff>0</xdr:colOff>
      <xdr:row>39</xdr:row>
      <xdr:rowOff>114300</xdr:rowOff>
    </xdr:to>
    <xdr:sp macro="" textlink="">
      <xdr:nvSpPr>
        <xdr:cNvPr id="1287535" name="Line 96">
          <a:extLst>
            <a:ext uri="{FF2B5EF4-FFF2-40B4-BE49-F238E27FC236}">
              <a16:creationId xmlns:a16="http://schemas.microsoft.com/office/drawing/2014/main" id="{40826ADF-E360-48C9-B442-80CF59B74DFF}"/>
            </a:ext>
          </a:extLst>
        </xdr:cNvPr>
        <xdr:cNvSpPr>
          <a:spLocks noChangeShapeType="1"/>
        </xdr:cNvSpPr>
      </xdr:nvSpPr>
      <xdr:spPr bwMode="auto">
        <a:xfrm flipV="1">
          <a:off x="3695700" y="8674100"/>
          <a:ext cx="3492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16</xdr:col>
      <xdr:colOff>304800</xdr:colOff>
      <xdr:row>15</xdr:row>
      <xdr:rowOff>0</xdr:rowOff>
    </xdr:from>
    <xdr:to>
      <xdr:col>16</xdr:col>
      <xdr:colOff>304800</xdr:colOff>
      <xdr:row>16</xdr:row>
      <xdr:rowOff>0</xdr:rowOff>
    </xdr:to>
    <xdr:sp macro="" textlink="">
      <xdr:nvSpPr>
        <xdr:cNvPr id="1287536" name="Line 97">
          <a:extLst>
            <a:ext uri="{FF2B5EF4-FFF2-40B4-BE49-F238E27FC236}">
              <a16:creationId xmlns:a16="http://schemas.microsoft.com/office/drawing/2014/main" id="{FEF2D459-95D8-494E-9155-28927EB3F93A}"/>
            </a:ext>
          </a:extLst>
        </xdr:cNvPr>
        <xdr:cNvSpPr>
          <a:spLocks noChangeShapeType="1"/>
        </xdr:cNvSpPr>
      </xdr:nvSpPr>
      <xdr:spPr bwMode="auto">
        <a:xfrm>
          <a:off x="7600950" y="3181350"/>
          <a:ext cx="0" cy="2286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18</xdr:col>
      <xdr:colOff>38100</xdr:colOff>
      <xdr:row>40</xdr:row>
      <xdr:rowOff>114300</xdr:rowOff>
    </xdr:from>
    <xdr:to>
      <xdr:col>28</xdr:col>
      <xdr:colOff>285750</xdr:colOff>
      <xdr:row>60</xdr:row>
      <xdr:rowOff>152400</xdr:rowOff>
    </xdr:to>
    <xdr:graphicFrame macro="">
      <xdr:nvGraphicFramePr>
        <xdr:cNvPr id="1287537" name="Diagramm 2625">
          <a:extLst>
            <a:ext uri="{FF2B5EF4-FFF2-40B4-BE49-F238E27FC236}">
              <a16:creationId xmlns:a16="http://schemas.microsoft.com/office/drawing/2014/main" id="{F5426E46-7F5F-432C-9DCE-B3FDBE7854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482600</xdr:colOff>
      <xdr:row>22</xdr:row>
      <xdr:rowOff>114300</xdr:rowOff>
    </xdr:from>
    <xdr:to>
      <xdr:col>7</xdr:col>
      <xdr:colOff>406400</xdr:colOff>
      <xdr:row>22</xdr:row>
      <xdr:rowOff>114300</xdr:rowOff>
    </xdr:to>
    <xdr:sp macro="" textlink="">
      <xdr:nvSpPr>
        <xdr:cNvPr id="1287538" name="Line 35">
          <a:extLst>
            <a:ext uri="{FF2B5EF4-FFF2-40B4-BE49-F238E27FC236}">
              <a16:creationId xmlns:a16="http://schemas.microsoft.com/office/drawing/2014/main" id="{7FDE9384-B5B0-4443-865A-D1D577DA20C7}"/>
            </a:ext>
          </a:extLst>
        </xdr:cNvPr>
        <xdr:cNvSpPr>
          <a:spLocks noChangeShapeType="1"/>
        </xdr:cNvSpPr>
      </xdr:nvSpPr>
      <xdr:spPr bwMode="auto">
        <a:xfrm rot="10800000">
          <a:off x="3695700" y="4895850"/>
          <a:ext cx="3492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6</xdr:col>
      <xdr:colOff>368300</xdr:colOff>
      <xdr:row>32</xdr:row>
      <xdr:rowOff>101600</xdr:rowOff>
    </xdr:from>
    <xdr:to>
      <xdr:col>7</xdr:col>
      <xdr:colOff>190500</xdr:colOff>
      <xdr:row>32</xdr:row>
      <xdr:rowOff>127000</xdr:rowOff>
    </xdr:to>
    <xdr:sp macro="" textlink="">
      <xdr:nvSpPr>
        <xdr:cNvPr id="1287539" name="Line 67">
          <a:extLst>
            <a:ext uri="{FF2B5EF4-FFF2-40B4-BE49-F238E27FC236}">
              <a16:creationId xmlns:a16="http://schemas.microsoft.com/office/drawing/2014/main" id="{92CBB2F4-E955-4B2F-9749-9B4482E3C3C8}"/>
            </a:ext>
          </a:extLst>
        </xdr:cNvPr>
        <xdr:cNvSpPr>
          <a:spLocks noChangeShapeType="1"/>
        </xdr:cNvSpPr>
      </xdr:nvSpPr>
      <xdr:spPr bwMode="auto">
        <a:xfrm rot="8100000">
          <a:off x="3638550" y="7169150"/>
          <a:ext cx="247650" cy="25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425450</xdr:colOff>
      <xdr:row>30</xdr:row>
      <xdr:rowOff>101600</xdr:rowOff>
    </xdr:from>
    <xdr:to>
      <xdr:col>7</xdr:col>
      <xdr:colOff>215900</xdr:colOff>
      <xdr:row>30</xdr:row>
      <xdr:rowOff>101600</xdr:rowOff>
    </xdr:to>
    <xdr:sp macro="" textlink="">
      <xdr:nvSpPr>
        <xdr:cNvPr id="1287540" name="Line 67">
          <a:extLst>
            <a:ext uri="{FF2B5EF4-FFF2-40B4-BE49-F238E27FC236}">
              <a16:creationId xmlns:a16="http://schemas.microsoft.com/office/drawing/2014/main" id="{E5B876B6-64B7-496B-9F03-29D7B0CE79A1}"/>
            </a:ext>
          </a:extLst>
        </xdr:cNvPr>
        <xdr:cNvSpPr>
          <a:spLocks noChangeShapeType="1"/>
        </xdr:cNvSpPr>
      </xdr:nvSpPr>
      <xdr:spPr bwMode="auto">
        <a:xfrm rot="8100000">
          <a:off x="3695700" y="6711950"/>
          <a:ext cx="2159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28</xdr:row>
      <xdr:rowOff>114300</xdr:rowOff>
    </xdr:from>
    <xdr:to>
      <xdr:col>7</xdr:col>
      <xdr:colOff>234950</xdr:colOff>
      <xdr:row>28</xdr:row>
      <xdr:rowOff>114300</xdr:rowOff>
    </xdr:to>
    <xdr:sp macro="" textlink="">
      <xdr:nvSpPr>
        <xdr:cNvPr id="1287541" name="Line 67">
          <a:extLst>
            <a:ext uri="{FF2B5EF4-FFF2-40B4-BE49-F238E27FC236}">
              <a16:creationId xmlns:a16="http://schemas.microsoft.com/office/drawing/2014/main" id="{E9317FB0-0737-45C7-992F-DE25A054060A}"/>
            </a:ext>
          </a:extLst>
        </xdr:cNvPr>
        <xdr:cNvSpPr>
          <a:spLocks noChangeShapeType="1"/>
        </xdr:cNvSpPr>
      </xdr:nvSpPr>
      <xdr:spPr bwMode="auto">
        <a:xfrm rot="8100000">
          <a:off x="3695700" y="6267450"/>
          <a:ext cx="2349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19050</xdr:colOff>
      <xdr:row>26</xdr:row>
      <xdr:rowOff>114300</xdr:rowOff>
    </xdr:from>
    <xdr:to>
      <xdr:col>7</xdr:col>
      <xdr:colOff>254000</xdr:colOff>
      <xdr:row>26</xdr:row>
      <xdr:rowOff>114300</xdr:rowOff>
    </xdr:to>
    <xdr:sp macro="" textlink="">
      <xdr:nvSpPr>
        <xdr:cNvPr id="1287542" name="Line 67">
          <a:extLst>
            <a:ext uri="{FF2B5EF4-FFF2-40B4-BE49-F238E27FC236}">
              <a16:creationId xmlns:a16="http://schemas.microsoft.com/office/drawing/2014/main" id="{D87DFDC7-5C50-4533-98F9-DF8F766691B5}"/>
            </a:ext>
          </a:extLst>
        </xdr:cNvPr>
        <xdr:cNvSpPr>
          <a:spLocks noChangeShapeType="1"/>
        </xdr:cNvSpPr>
      </xdr:nvSpPr>
      <xdr:spPr bwMode="auto">
        <a:xfrm rot="8100000">
          <a:off x="3714750" y="5810250"/>
          <a:ext cx="2349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196850</xdr:colOff>
      <xdr:row>26</xdr:row>
      <xdr:rowOff>101600</xdr:rowOff>
    </xdr:from>
    <xdr:to>
      <xdr:col>6</xdr:col>
      <xdr:colOff>95250</xdr:colOff>
      <xdr:row>26</xdr:row>
      <xdr:rowOff>127000</xdr:rowOff>
    </xdr:to>
    <xdr:sp macro="" textlink="">
      <xdr:nvSpPr>
        <xdr:cNvPr id="1287543" name="Line 67">
          <a:extLst>
            <a:ext uri="{FF2B5EF4-FFF2-40B4-BE49-F238E27FC236}">
              <a16:creationId xmlns:a16="http://schemas.microsoft.com/office/drawing/2014/main" id="{8404DC9C-07BA-4315-9FD5-374B115B5ED3}"/>
            </a:ext>
          </a:extLst>
        </xdr:cNvPr>
        <xdr:cNvSpPr>
          <a:spLocks noChangeShapeType="1"/>
        </xdr:cNvSpPr>
      </xdr:nvSpPr>
      <xdr:spPr bwMode="auto">
        <a:xfrm rot="8100000">
          <a:off x="3117850" y="5797550"/>
          <a:ext cx="247650" cy="25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158750</xdr:colOff>
      <xdr:row>28</xdr:row>
      <xdr:rowOff>101600</xdr:rowOff>
    </xdr:from>
    <xdr:to>
      <xdr:col>6</xdr:col>
      <xdr:colOff>57150</xdr:colOff>
      <xdr:row>28</xdr:row>
      <xdr:rowOff>127000</xdr:rowOff>
    </xdr:to>
    <xdr:sp macro="" textlink="">
      <xdr:nvSpPr>
        <xdr:cNvPr id="1287544" name="Line 67">
          <a:extLst>
            <a:ext uri="{FF2B5EF4-FFF2-40B4-BE49-F238E27FC236}">
              <a16:creationId xmlns:a16="http://schemas.microsoft.com/office/drawing/2014/main" id="{C0716F41-D049-47A4-ADA8-119C13254837}"/>
            </a:ext>
          </a:extLst>
        </xdr:cNvPr>
        <xdr:cNvSpPr>
          <a:spLocks noChangeShapeType="1"/>
        </xdr:cNvSpPr>
      </xdr:nvSpPr>
      <xdr:spPr bwMode="auto">
        <a:xfrm rot="8100000">
          <a:off x="3079750" y="6254750"/>
          <a:ext cx="247650" cy="25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114300</xdr:colOff>
      <xdr:row>30</xdr:row>
      <xdr:rowOff>114300</xdr:rowOff>
    </xdr:from>
    <xdr:to>
      <xdr:col>5</xdr:col>
      <xdr:colOff>349250</xdr:colOff>
      <xdr:row>30</xdr:row>
      <xdr:rowOff>114300</xdr:rowOff>
    </xdr:to>
    <xdr:sp macro="" textlink="">
      <xdr:nvSpPr>
        <xdr:cNvPr id="1287545" name="Line 67">
          <a:extLst>
            <a:ext uri="{FF2B5EF4-FFF2-40B4-BE49-F238E27FC236}">
              <a16:creationId xmlns:a16="http://schemas.microsoft.com/office/drawing/2014/main" id="{B629D75C-C81A-4DAD-9FFD-1413060DB67F}"/>
            </a:ext>
          </a:extLst>
        </xdr:cNvPr>
        <xdr:cNvSpPr>
          <a:spLocks noChangeShapeType="1"/>
        </xdr:cNvSpPr>
      </xdr:nvSpPr>
      <xdr:spPr bwMode="auto">
        <a:xfrm rot="8100000">
          <a:off x="3035300" y="6724650"/>
          <a:ext cx="2349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63500</xdr:colOff>
      <xdr:row>32</xdr:row>
      <xdr:rowOff>101600</xdr:rowOff>
    </xdr:from>
    <xdr:to>
      <xdr:col>5</xdr:col>
      <xdr:colOff>279400</xdr:colOff>
      <xdr:row>32</xdr:row>
      <xdr:rowOff>101600</xdr:rowOff>
    </xdr:to>
    <xdr:sp macro="" textlink="">
      <xdr:nvSpPr>
        <xdr:cNvPr id="1287546" name="Line 67">
          <a:extLst>
            <a:ext uri="{FF2B5EF4-FFF2-40B4-BE49-F238E27FC236}">
              <a16:creationId xmlns:a16="http://schemas.microsoft.com/office/drawing/2014/main" id="{7C740A12-7F09-4BB5-AB70-93F1D67614F4}"/>
            </a:ext>
          </a:extLst>
        </xdr:cNvPr>
        <xdr:cNvSpPr>
          <a:spLocks noChangeShapeType="1"/>
        </xdr:cNvSpPr>
      </xdr:nvSpPr>
      <xdr:spPr bwMode="auto">
        <a:xfrm rot="8100000">
          <a:off x="2984500" y="7169150"/>
          <a:ext cx="2159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34</xdr:row>
      <xdr:rowOff>114300</xdr:rowOff>
    </xdr:from>
    <xdr:to>
      <xdr:col>6</xdr:col>
      <xdr:colOff>76200</xdr:colOff>
      <xdr:row>34</xdr:row>
      <xdr:rowOff>114300</xdr:rowOff>
    </xdr:to>
    <xdr:sp macro="" textlink="">
      <xdr:nvSpPr>
        <xdr:cNvPr id="1287547" name="Line 67">
          <a:extLst>
            <a:ext uri="{FF2B5EF4-FFF2-40B4-BE49-F238E27FC236}">
              <a16:creationId xmlns:a16="http://schemas.microsoft.com/office/drawing/2014/main" id="{F6E708D5-B5BF-4FC3-8A5B-C00EB16B825F}"/>
            </a:ext>
          </a:extLst>
        </xdr:cNvPr>
        <xdr:cNvSpPr>
          <a:spLocks noChangeShapeType="1"/>
        </xdr:cNvSpPr>
      </xdr:nvSpPr>
      <xdr:spPr bwMode="auto">
        <a:xfrm rot="8100000">
          <a:off x="3111500" y="7639050"/>
          <a:ext cx="2349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330200</xdr:colOff>
      <xdr:row>36</xdr:row>
      <xdr:rowOff>114300</xdr:rowOff>
    </xdr:from>
    <xdr:to>
      <xdr:col>7</xdr:col>
      <xdr:colOff>139700</xdr:colOff>
      <xdr:row>36</xdr:row>
      <xdr:rowOff>114300</xdr:rowOff>
    </xdr:to>
    <xdr:sp macro="" textlink="">
      <xdr:nvSpPr>
        <xdr:cNvPr id="1287548" name="Line 67">
          <a:extLst>
            <a:ext uri="{FF2B5EF4-FFF2-40B4-BE49-F238E27FC236}">
              <a16:creationId xmlns:a16="http://schemas.microsoft.com/office/drawing/2014/main" id="{A8CCEB06-8EBA-4188-A72B-0A75BA749DE2}"/>
            </a:ext>
          </a:extLst>
        </xdr:cNvPr>
        <xdr:cNvSpPr>
          <a:spLocks noChangeShapeType="1"/>
        </xdr:cNvSpPr>
      </xdr:nvSpPr>
      <xdr:spPr bwMode="auto">
        <a:xfrm rot="8100000">
          <a:off x="3600450" y="8096250"/>
          <a:ext cx="2349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25400</xdr:colOff>
      <xdr:row>36</xdr:row>
      <xdr:rowOff>114300</xdr:rowOff>
    </xdr:from>
    <xdr:to>
      <xdr:col>6</xdr:col>
      <xdr:colOff>254000</xdr:colOff>
      <xdr:row>36</xdr:row>
      <xdr:rowOff>114300</xdr:rowOff>
    </xdr:to>
    <xdr:sp macro="" textlink="">
      <xdr:nvSpPr>
        <xdr:cNvPr id="1287549" name="Line 67">
          <a:extLst>
            <a:ext uri="{FF2B5EF4-FFF2-40B4-BE49-F238E27FC236}">
              <a16:creationId xmlns:a16="http://schemas.microsoft.com/office/drawing/2014/main" id="{B6D62026-B28B-474F-B5AE-83AA81C7C1B9}"/>
            </a:ext>
          </a:extLst>
        </xdr:cNvPr>
        <xdr:cNvSpPr>
          <a:spLocks noChangeShapeType="1"/>
        </xdr:cNvSpPr>
      </xdr:nvSpPr>
      <xdr:spPr bwMode="auto">
        <a:xfrm rot="8100000">
          <a:off x="3295650" y="8096250"/>
          <a:ext cx="2286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82550</xdr:colOff>
      <xdr:row>11</xdr:row>
      <xdr:rowOff>127000</xdr:rowOff>
    </xdr:from>
    <xdr:to>
      <xdr:col>7</xdr:col>
      <xdr:colOff>298450</xdr:colOff>
      <xdr:row>11</xdr:row>
      <xdr:rowOff>127000</xdr:rowOff>
    </xdr:to>
    <xdr:sp macro="" textlink="">
      <xdr:nvSpPr>
        <xdr:cNvPr id="1287550" name="Line 67">
          <a:extLst>
            <a:ext uri="{FF2B5EF4-FFF2-40B4-BE49-F238E27FC236}">
              <a16:creationId xmlns:a16="http://schemas.microsoft.com/office/drawing/2014/main" id="{4E6507D3-BB7F-4585-9776-5F1246C92137}"/>
            </a:ext>
          </a:extLst>
        </xdr:cNvPr>
        <xdr:cNvSpPr>
          <a:spLocks noChangeShapeType="1"/>
        </xdr:cNvSpPr>
      </xdr:nvSpPr>
      <xdr:spPr bwMode="auto">
        <a:xfrm rot="8100000">
          <a:off x="3778250" y="2393950"/>
          <a:ext cx="2159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273050</xdr:colOff>
      <xdr:row>11</xdr:row>
      <xdr:rowOff>127000</xdr:rowOff>
    </xdr:from>
    <xdr:to>
      <xdr:col>7</xdr:col>
      <xdr:colOff>76200</xdr:colOff>
      <xdr:row>11</xdr:row>
      <xdr:rowOff>127000</xdr:rowOff>
    </xdr:to>
    <xdr:sp macro="" textlink="">
      <xdr:nvSpPr>
        <xdr:cNvPr id="1287551" name="Line 67">
          <a:extLst>
            <a:ext uri="{FF2B5EF4-FFF2-40B4-BE49-F238E27FC236}">
              <a16:creationId xmlns:a16="http://schemas.microsoft.com/office/drawing/2014/main" id="{0E0C4C0F-7EB3-42A5-9E5E-8F9C4AC488F8}"/>
            </a:ext>
          </a:extLst>
        </xdr:cNvPr>
        <xdr:cNvSpPr>
          <a:spLocks noChangeShapeType="1"/>
        </xdr:cNvSpPr>
      </xdr:nvSpPr>
      <xdr:spPr bwMode="auto">
        <a:xfrm rot="8100000">
          <a:off x="3543300" y="2393950"/>
          <a:ext cx="2286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228600</xdr:colOff>
      <xdr:row>11</xdr:row>
      <xdr:rowOff>101600</xdr:rowOff>
    </xdr:from>
    <xdr:to>
      <xdr:col>6</xdr:col>
      <xdr:colOff>133350</xdr:colOff>
      <xdr:row>11</xdr:row>
      <xdr:rowOff>127000</xdr:rowOff>
    </xdr:to>
    <xdr:sp macro="" textlink="">
      <xdr:nvSpPr>
        <xdr:cNvPr id="1287552" name="Line 67">
          <a:extLst>
            <a:ext uri="{FF2B5EF4-FFF2-40B4-BE49-F238E27FC236}">
              <a16:creationId xmlns:a16="http://schemas.microsoft.com/office/drawing/2014/main" id="{854F003D-43CC-4F03-B1FA-D56097F964FC}"/>
            </a:ext>
          </a:extLst>
        </xdr:cNvPr>
        <xdr:cNvSpPr>
          <a:spLocks noChangeShapeType="1"/>
        </xdr:cNvSpPr>
      </xdr:nvSpPr>
      <xdr:spPr bwMode="auto">
        <a:xfrm rot="8100000">
          <a:off x="3149600" y="2368550"/>
          <a:ext cx="254000" cy="25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234950</xdr:colOff>
      <xdr:row>10</xdr:row>
      <xdr:rowOff>127000</xdr:rowOff>
    </xdr:from>
    <xdr:to>
      <xdr:col>6</xdr:col>
      <xdr:colOff>120650</xdr:colOff>
      <xdr:row>10</xdr:row>
      <xdr:rowOff>152400</xdr:rowOff>
    </xdr:to>
    <xdr:sp macro="" textlink="">
      <xdr:nvSpPr>
        <xdr:cNvPr id="1287553" name="Line 67">
          <a:extLst>
            <a:ext uri="{FF2B5EF4-FFF2-40B4-BE49-F238E27FC236}">
              <a16:creationId xmlns:a16="http://schemas.microsoft.com/office/drawing/2014/main" id="{53CACDEB-3D16-4690-ACF4-7820483B793D}"/>
            </a:ext>
          </a:extLst>
        </xdr:cNvPr>
        <xdr:cNvSpPr>
          <a:spLocks noChangeShapeType="1"/>
        </xdr:cNvSpPr>
      </xdr:nvSpPr>
      <xdr:spPr bwMode="auto">
        <a:xfrm rot="8100000">
          <a:off x="3155950" y="2165350"/>
          <a:ext cx="234950" cy="254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12700</xdr:colOff>
      <xdr:row>63</xdr:row>
      <xdr:rowOff>152400</xdr:rowOff>
    </xdr:from>
    <xdr:to>
      <xdr:col>17</xdr:col>
      <xdr:colOff>4229100</xdr:colOff>
      <xdr:row>85</xdr:row>
      <xdr:rowOff>139700</xdr:rowOff>
    </xdr:to>
    <xdr:graphicFrame macro="">
      <xdr:nvGraphicFramePr>
        <xdr:cNvPr id="1287554" name="Diagramm 2625">
          <a:extLst>
            <a:ext uri="{FF2B5EF4-FFF2-40B4-BE49-F238E27FC236}">
              <a16:creationId xmlns:a16="http://schemas.microsoft.com/office/drawing/2014/main" id="{7E151209-2DFF-42AE-B7AF-24469C5CCF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12700</xdr:colOff>
      <xdr:row>6</xdr:row>
      <xdr:rowOff>0</xdr:rowOff>
    </xdr:from>
    <xdr:to>
      <xdr:col>8</xdr:col>
      <xdr:colOff>228600</xdr:colOff>
      <xdr:row>8</xdr:row>
      <xdr:rowOff>12700</xdr:rowOff>
    </xdr:to>
    <xdr:pic>
      <xdr:nvPicPr>
        <xdr:cNvPr id="1287555" name="Grafik 1">
          <a:extLst>
            <a:ext uri="{FF2B5EF4-FFF2-40B4-BE49-F238E27FC236}">
              <a16:creationId xmlns:a16="http://schemas.microsoft.com/office/drawing/2014/main" id="{9270A0A9-0402-47BA-940A-BE189CDCE2F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282950" y="1219200"/>
          <a:ext cx="990600" cy="527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C7"/>
  <sheetViews>
    <sheetView tabSelected="1" workbookViewId="0">
      <selection activeCell="D13" sqref="D13"/>
    </sheetView>
  </sheetViews>
  <sheetFormatPr baseColWidth="10" defaultColWidth="11" defaultRowHeight="14" x14ac:dyDescent="0.3"/>
  <cols>
    <col min="1" max="1" width="9" customWidth="1"/>
    <col min="2" max="2" width="11.33203125" bestFit="1" customWidth="1"/>
    <col min="3" max="3" width="12.08203125" customWidth="1"/>
  </cols>
  <sheetData>
    <row r="2" spans="2:3" s="207" customFormat="1" ht="45.75" customHeight="1" x14ac:dyDescent="0.5">
      <c r="B2" s="206" t="s">
        <v>370</v>
      </c>
    </row>
    <row r="3" spans="2:3" s="3" customFormat="1" ht="15.5" x14ac:dyDescent="0.35">
      <c r="B3" s="186"/>
      <c r="C3" s="185"/>
    </row>
    <row r="4" spans="2:3" s="3" customFormat="1" ht="15.5" x14ac:dyDescent="0.35"/>
    <row r="5" spans="2:3" ht="15.5" x14ac:dyDescent="0.35">
      <c r="B5" s="443" t="s">
        <v>371</v>
      </c>
      <c r="C5" s="387"/>
    </row>
    <row r="6" spans="2:3" s="12" customFormat="1" ht="15.5" x14ac:dyDescent="0.35">
      <c r="B6"/>
    </row>
    <row r="7" spans="2:3" ht="15.5" x14ac:dyDescent="0.3">
      <c r="B7" s="187" t="s">
        <v>347</v>
      </c>
    </row>
  </sheetData>
  <sheetProtection algorithmName="SHA-512" hashValue="2R8hWWY2RjBJCbQMa0k2wJRyxrKkzJMMxFuPGm2i+ColmLzYT+575Zuafhp+uX4Vg+DWPh2+LK2V46HgYBLASQ==" saltValue="Zn+nq+8q+JFnzWtMEkuRAA==" spinCount="100000" sheet="1" objects="1" scenarios="1" selectLockedCells="1"/>
  <phoneticPr fontId="25" type="noConversion"/>
  <pageMargins left="0.78740157480314965" right="0.78740157480314965" top="0.98425196850393704" bottom="0.98425196850393704" header="0.51181102362204722" footer="0.51181102362204722"/>
  <pageSetup paperSize="9" scale="87" orientation="portrait" blackAndWhite="1"/>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K53"/>
  <sheetViews>
    <sheetView zoomScale="75" zoomScaleNormal="75" workbookViewId="0">
      <selection activeCell="K2" sqref="K2"/>
    </sheetView>
  </sheetViews>
  <sheetFormatPr baseColWidth="10" defaultColWidth="11" defaultRowHeight="14" x14ac:dyDescent="0.3"/>
  <cols>
    <col min="1" max="1" width="9" customWidth="1"/>
    <col min="2" max="2" width="14.33203125" customWidth="1"/>
    <col min="3" max="3" width="13.58203125" customWidth="1"/>
    <col min="4" max="4" width="8.75" customWidth="1"/>
    <col min="5" max="5" width="9.08203125" customWidth="1"/>
    <col min="6" max="6" width="11.08203125" customWidth="1"/>
    <col min="7" max="7" width="10.33203125" customWidth="1"/>
    <col min="8" max="8" width="10.08203125" customWidth="1"/>
    <col min="9" max="9" width="10.75" customWidth="1"/>
    <col min="10" max="10" width="9.75" customWidth="1"/>
    <col min="11" max="11" width="56.08203125" customWidth="1"/>
  </cols>
  <sheetData>
    <row r="2" spans="2:11" ht="21.75" customHeight="1" x14ac:dyDescent="0.5">
      <c r="B2" s="208" t="s">
        <v>62</v>
      </c>
      <c r="C2" s="208"/>
      <c r="D2" s="208"/>
      <c r="E2" s="208"/>
      <c r="F2" s="208"/>
      <c r="G2" s="208"/>
      <c r="H2" s="208"/>
      <c r="I2" s="11"/>
      <c r="J2" s="11"/>
      <c r="K2" s="180" t="s">
        <v>94</v>
      </c>
    </row>
    <row r="3" spans="2:11" ht="21.75" customHeight="1" x14ac:dyDescent="0.5">
      <c r="B3" s="209" t="s">
        <v>348</v>
      </c>
      <c r="C3" s="208"/>
      <c r="D3" s="208"/>
      <c r="E3" s="208"/>
      <c r="F3" s="208"/>
      <c r="G3" s="208"/>
      <c r="H3" s="208"/>
      <c r="I3" s="11"/>
      <c r="J3" s="11"/>
      <c r="K3" s="180"/>
    </row>
    <row r="4" spans="2:11" ht="7.5" customHeight="1" x14ac:dyDescent="0.3">
      <c r="B4" s="6"/>
      <c r="D4" s="6"/>
      <c r="E4" s="4"/>
    </row>
    <row r="5" spans="2:11" ht="20.149999999999999" customHeight="1" x14ac:dyDescent="0.3">
      <c r="B5" s="174" t="s">
        <v>133</v>
      </c>
      <c r="D5" s="175"/>
      <c r="E5" s="175"/>
      <c r="F5" s="175"/>
      <c r="G5" s="175"/>
      <c r="H5" s="175"/>
      <c r="I5" s="175"/>
      <c r="J5" s="170"/>
      <c r="K5" s="180" t="s">
        <v>101</v>
      </c>
    </row>
    <row r="6" spans="2:11" ht="20.149999999999999" customHeight="1" x14ac:dyDescent="0.3">
      <c r="B6" s="176" t="s">
        <v>93</v>
      </c>
      <c r="D6" s="174"/>
      <c r="E6" s="174"/>
      <c r="F6" s="174"/>
      <c r="G6" s="174"/>
      <c r="H6" s="174"/>
      <c r="I6" s="174"/>
      <c r="J6" s="170"/>
      <c r="K6" s="180" t="s">
        <v>102</v>
      </c>
    </row>
    <row r="7" spans="2:11" ht="20.149999999999999" customHeight="1" x14ac:dyDescent="0.35">
      <c r="B7" s="174" t="s">
        <v>132</v>
      </c>
      <c r="D7" s="174"/>
      <c r="E7" s="174"/>
      <c r="F7" s="174"/>
      <c r="G7" s="174"/>
      <c r="H7" s="174"/>
      <c r="I7" s="174"/>
      <c r="J7" s="170"/>
      <c r="K7" s="180" t="s">
        <v>105</v>
      </c>
    </row>
    <row r="8" spans="2:11" ht="7.5" customHeight="1" thickBot="1" x14ac:dyDescent="0.35"/>
    <row r="9" spans="2:11" ht="15.75" customHeight="1" thickBot="1" x14ac:dyDescent="0.35">
      <c r="B9" s="548" t="s">
        <v>322</v>
      </c>
      <c r="C9" s="549">
        <f>'data entry &amp; rating calculation'!J6</f>
        <v>2345</v>
      </c>
      <c r="H9" s="5" t="s">
        <v>41</v>
      </c>
      <c r="I9" s="7" t="s">
        <v>30</v>
      </c>
      <c r="J9" s="7" t="s">
        <v>31</v>
      </c>
      <c r="K9" s="180" t="s">
        <v>41</v>
      </c>
    </row>
    <row r="10" spans="2:11" ht="15.75" customHeight="1" thickBot="1" x14ac:dyDescent="0.35">
      <c r="B10" s="548" t="s">
        <v>323</v>
      </c>
      <c r="C10" s="549" t="str">
        <f>'data entry &amp; rating calculation'!J7</f>
        <v>testing again</v>
      </c>
      <c r="H10" s="5" t="s">
        <v>32</v>
      </c>
      <c r="I10" s="8">
        <f ca="1">'sail 1 - page 2'!AG9</f>
        <v>2062</v>
      </c>
      <c r="J10" s="8">
        <f ca="1">'sail 2 - page 3'!AG9</f>
        <v>1575</v>
      </c>
      <c r="K10" s="180" t="s">
        <v>32</v>
      </c>
    </row>
    <row r="11" spans="2:11" ht="15.75" customHeight="1" thickBot="1" x14ac:dyDescent="0.35">
      <c r="B11" s="548" t="s">
        <v>324</v>
      </c>
      <c r="C11" s="549" t="str">
        <f>'data entry &amp; rating calculation'!J8</f>
        <v>tester again</v>
      </c>
      <c r="H11" s="5" t="s">
        <v>33</v>
      </c>
      <c r="I11" s="8">
        <f ca="1">'sail 1 - page 2'!AG10</f>
        <v>2095.6442923358918</v>
      </c>
      <c r="J11" s="8">
        <f ca="1">'sail 2 - page 3'!AG10</f>
        <v>1505.2295506001733</v>
      </c>
      <c r="K11" s="180" t="s">
        <v>33</v>
      </c>
    </row>
    <row r="12" spans="2:11" ht="15.75" customHeight="1" thickBot="1" x14ac:dyDescent="0.35">
      <c r="B12" s="548" t="s">
        <v>154</v>
      </c>
      <c r="C12" s="549" t="str">
        <f>'data entry &amp; rating calculation'!J10</f>
        <v>test again</v>
      </c>
      <c r="H12" s="200" t="s">
        <v>117</v>
      </c>
      <c r="I12" s="213">
        <f ca="1">'sail 1 - page 2'!AU13</f>
        <v>156.51821010348533</v>
      </c>
      <c r="J12" s="213">
        <f ca="1">'sail 2 - page 3'!AU13</f>
        <v>140.13425546693031</v>
      </c>
      <c r="K12" s="180" t="s">
        <v>119</v>
      </c>
    </row>
    <row r="13" spans="2:11" ht="15.75" customHeight="1" thickBot="1" x14ac:dyDescent="0.35">
      <c r="B13" s="548" t="s">
        <v>325</v>
      </c>
      <c r="C13" s="550">
        <f>'data entry &amp; rating calculation'!J12</f>
        <v>43221</v>
      </c>
      <c r="H13" s="200" t="s">
        <v>116</v>
      </c>
      <c r="I13" s="213">
        <f ca="1">'sail 1 - page 2'!AQ13</f>
        <v>263.06621431913896</v>
      </c>
      <c r="J13" s="213">
        <f ca="1">'sail 2 - page 3'!AQ13</f>
        <v>244.426561374627</v>
      </c>
      <c r="K13" s="180" t="s">
        <v>116</v>
      </c>
    </row>
    <row r="14" spans="2:11" ht="15.75" customHeight="1" thickBot="1" x14ac:dyDescent="0.35">
      <c r="B14" s="585">
        <f ca="1">'data entry &amp; rating calculation'!B4</f>
        <v>17</v>
      </c>
      <c r="C14" s="586" t="s">
        <v>342</v>
      </c>
      <c r="H14" s="200" t="s">
        <v>118</v>
      </c>
      <c r="I14" s="213">
        <f ca="1">'sail 1 - page 2'!AS13</f>
        <v>359.75038476404688</v>
      </c>
      <c r="J14" s="213">
        <f ca="1">'sail 2 - page 3'!AS13</f>
        <v>336.09349461805232</v>
      </c>
      <c r="K14" s="180" t="s">
        <v>118</v>
      </c>
    </row>
    <row r="15" spans="2:11" ht="15.75" customHeight="1" thickBot="1" x14ac:dyDescent="0.35">
      <c r="H15" s="5" t="s">
        <v>35</v>
      </c>
      <c r="I15" s="8">
        <f>'sail 1 - page 2'!AG11</f>
        <v>435</v>
      </c>
      <c r="J15" s="8">
        <f>'sail 2 - page 3'!AG11</f>
        <v>404</v>
      </c>
      <c r="K15" s="180" t="s">
        <v>35</v>
      </c>
    </row>
    <row r="16" spans="2:11" ht="15.75" customHeight="1" thickBot="1" x14ac:dyDescent="0.35">
      <c r="H16" s="197" t="s">
        <v>34</v>
      </c>
      <c r="I16" s="8">
        <f>'sail 1 - page 2'!AG12</f>
        <v>435.16548576374942</v>
      </c>
      <c r="J16" s="8">
        <f>'sail 2 - page 3'!AG12</f>
        <v>422.89596829480416</v>
      </c>
      <c r="K16" s="180" t="s">
        <v>34</v>
      </c>
    </row>
    <row r="17" spans="2:11" ht="15.75" customHeight="1" x14ac:dyDescent="0.3">
      <c r="B17" s="198" t="s">
        <v>127</v>
      </c>
      <c r="H17" s="201" t="s">
        <v>121</v>
      </c>
      <c r="I17" s="202"/>
      <c r="K17" s="180" t="s">
        <v>120</v>
      </c>
    </row>
    <row r="18" spans="2:11" ht="15.75" customHeight="1" x14ac:dyDescent="0.3">
      <c r="B18" s="199" t="s">
        <v>124</v>
      </c>
      <c r="C18" s="203">
        <f ca="1">I12-(0.25*I15)</f>
        <v>47.76821010348533</v>
      </c>
    </row>
    <row r="19" spans="2:11" ht="15.75" customHeight="1" thickBot="1" x14ac:dyDescent="0.35">
      <c r="F19" s="198" t="s">
        <v>127</v>
      </c>
      <c r="H19" s="2" t="s">
        <v>86</v>
      </c>
      <c r="K19" s="180" t="s">
        <v>106</v>
      </c>
    </row>
    <row r="20" spans="2:11" ht="15.75" customHeight="1" thickBot="1" x14ac:dyDescent="0.35">
      <c r="F20" s="198" t="s">
        <v>131</v>
      </c>
      <c r="H20" s="14" t="s">
        <v>75</v>
      </c>
      <c r="I20" s="15"/>
      <c r="J20" s="558">
        <f ca="1">'data entry &amp; rating calculation'!L25</f>
        <v>9.7615144960000002</v>
      </c>
      <c r="K20" s="180" t="s">
        <v>75</v>
      </c>
    </row>
    <row r="21" spans="2:11" ht="15.75" customHeight="1" thickBot="1" x14ac:dyDescent="0.35">
      <c r="F21" s="198" t="s">
        <v>129</v>
      </c>
      <c r="H21" s="19" t="s">
        <v>76</v>
      </c>
      <c r="I21" s="20"/>
      <c r="J21" s="21">
        <f>1.25/'data entry &amp; rating calculation'!B25</f>
        <v>0.95858895705521474</v>
      </c>
      <c r="K21" s="180" t="s">
        <v>107</v>
      </c>
    </row>
    <row r="22" spans="2:11" ht="15.75" customHeight="1" thickBot="1" x14ac:dyDescent="0.35">
      <c r="F22" s="203">
        <f ca="1">J12-(0.25*J15)</f>
        <v>39.134255466930313</v>
      </c>
      <c r="H22" s="16" t="s">
        <v>77</v>
      </c>
      <c r="I22" s="17"/>
      <c r="J22" s="18">
        <f ca="1">'data entry &amp; rating calculation'!J22</f>
        <v>0.935728</v>
      </c>
      <c r="K22" s="180" t="s">
        <v>108</v>
      </c>
    </row>
    <row r="23" spans="2:11" ht="15.75" customHeight="1" thickBot="1" x14ac:dyDescent="0.35">
      <c r="H23" s="19" t="s">
        <v>78</v>
      </c>
      <c r="I23" s="20"/>
      <c r="J23" s="21">
        <f ca="1">J21-J22</f>
        <v>2.2860957055214737E-2</v>
      </c>
      <c r="K23" s="180" t="s">
        <v>109</v>
      </c>
    </row>
    <row r="24" spans="2:11" ht="15.75" customHeight="1" thickBot="1" x14ac:dyDescent="0.35">
      <c r="H24" s="23" t="s">
        <v>79</v>
      </c>
      <c r="I24" s="24"/>
      <c r="J24" s="25">
        <f ca="1">1000000*J23</f>
        <v>22860.957055214738</v>
      </c>
      <c r="K24" s="180" t="s">
        <v>109</v>
      </c>
    </row>
    <row r="25" spans="2:11" ht="15.75" customHeight="1" thickBot="1" x14ac:dyDescent="0.35">
      <c r="B25" s="198" t="s">
        <v>125</v>
      </c>
      <c r="H25" s="2" t="s">
        <v>85</v>
      </c>
      <c r="I25" s="1"/>
      <c r="J25" s="9"/>
      <c r="K25" s="180" t="s">
        <v>85</v>
      </c>
    </row>
    <row r="26" spans="2:11" ht="15.75" customHeight="1" thickBot="1" x14ac:dyDescent="0.35">
      <c r="B26" s="199" t="s">
        <v>122</v>
      </c>
      <c r="C26" s="203">
        <f ca="1">I13-(0.5*I15)</f>
        <v>45.566214319138965</v>
      </c>
      <c r="H26" s="19" t="s">
        <v>81</v>
      </c>
      <c r="I26" s="20"/>
      <c r="J26" s="22">
        <f ca="1">J24/(0.5*I10)</f>
        <v>22.173576193224768</v>
      </c>
      <c r="K26" s="180" t="s">
        <v>110</v>
      </c>
    </row>
    <row r="27" spans="2:11" ht="15.75" customHeight="1" thickBot="1" x14ac:dyDescent="0.35">
      <c r="F27" s="198" t="s">
        <v>125</v>
      </c>
      <c r="H27" s="23" t="s">
        <v>80</v>
      </c>
      <c r="I27" s="24"/>
      <c r="J27" s="25">
        <f ca="1">I15+J26</f>
        <v>457.17357619322479</v>
      </c>
      <c r="K27" s="180" t="s">
        <v>111</v>
      </c>
    </row>
    <row r="28" spans="2:11" ht="15.75" customHeight="1" thickBot="1" x14ac:dyDescent="0.35">
      <c r="F28" s="198" t="s">
        <v>130</v>
      </c>
      <c r="H28" s="2" t="s">
        <v>83</v>
      </c>
      <c r="I28" s="1"/>
      <c r="J28" s="9"/>
      <c r="K28" s="180" t="s">
        <v>83</v>
      </c>
    </row>
    <row r="29" spans="2:11" ht="15.75" customHeight="1" thickBot="1" x14ac:dyDescent="0.35">
      <c r="F29" s="198" t="s">
        <v>129</v>
      </c>
      <c r="H29" s="14" t="s">
        <v>82</v>
      </c>
      <c r="I29" s="15"/>
      <c r="J29" s="26">
        <f ca="1">J24/(0.5*J10)</f>
        <v>29.029786736780618</v>
      </c>
      <c r="K29" s="180" t="s">
        <v>110</v>
      </c>
    </row>
    <row r="30" spans="2:11" ht="15.75" customHeight="1" thickBot="1" x14ac:dyDescent="0.35">
      <c r="F30" s="203">
        <f ca="1">J13-(0.5*J15)</f>
        <v>42.426561374626999</v>
      </c>
      <c r="H30" s="19" t="s">
        <v>84</v>
      </c>
      <c r="I30" s="20"/>
      <c r="J30" s="22">
        <f ca="1">J15+J29</f>
        <v>433.02978673678064</v>
      </c>
      <c r="K30" s="180" t="s">
        <v>111</v>
      </c>
    </row>
    <row r="31" spans="2:11" ht="15.75" customHeight="1" x14ac:dyDescent="0.3"/>
    <row r="32" spans="2:11" ht="15.75" customHeight="1" x14ac:dyDescent="0.3"/>
    <row r="33" spans="2:6" ht="15.75" customHeight="1" x14ac:dyDescent="0.3"/>
    <row r="34" spans="2:6" ht="15.75" customHeight="1" x14ac:dyDescent="0.3">
      <c r="B34" s="198" t="s">
        <v>126</v>
      </c>
    </row>
    <row r="35" spans="2:6" ht="15.75" customHeight="1" x14ac:dyDescent="0.3">
      <c r="B35" s="199" t="s">
        <v>123</v>
      </c>
      <c r="C35" s="203">
        <f ca="1">I14-(0.75*I15)</f>
        <v>33.500384764046885</v>
      </c>
      <c r="F35" s="198" t="s">
        <v>126</v>
      </c>
    </row>
    <row r="36" spans="2:6" ht="15.75" customHeight="1" x14ac:dyDescent="0.3">
      <c r="F36" s="198" t="s">
        <v>128</v>
      </c>
    </row>
    <row r="37" spans="2:6" ht="15.75" customHeight="1" x14ac:dyDescent="0.3">
      <c r="F37" s="198" t="s">
        <v>129</v>
      </c>
    </row>
    <row r="38" spans="2:6" ht="15.75" customHeight="1" x14ac:dyDescent="0.3">
      <c r="F38" s="203">
        <f ca="1">J14-(0.75*J15)</f>
        <v>33.093494618052318</v>
      </c>
    </row>
    <row r="39" spans="2:6" ht="15.75" customHeight="1" x14ac:dyDescent="0.3"/>
    <row r="40" spans="2:6" ht="15.75" customHeight="1" x14ac:dyDescent="0.3"/>
    <row r="41" spans="2:6" ht="15.75" customHeight="1" x14ac:dyDescent="0.3"/>
    <row r="42" spans="2:6" ht="15.75" customHeight="1" x14ac:dyDescent="0.3"/>
    <row r="43" spans="2:6" ht="15.75" customHeight="1" x14ac:dyDescent="0.3"/>
    <row r="44" spans="2:6" ht="15.75" customHeight="1" x14ac:dyDescent="0.3"/>
    <row r="45" spans="2:6" ht="15.75" customHeight="1" x14ac:dyDescent="0.3"/>
    <row r="46" spans="2:6" ht="15.75" customHeight="1" x14ac:dyDescent="0.3"/>
    <row r="47" spans="2:6" ht="15.75" customHeight="1" x14ac:dyDescent="0.3"/>
    <row r="48" spans="2:6" ht="6.75" customHeight="1" x14ac:dyDescent="0.3"/>
    <row r="49" spans="2:11" ht="261" customHeight="1" x14ac:dyDescent="0.3"/>
    <row r="50" spans="2:11" ht="15.75" customHeight="1" x14ac:dyDescent="0.3"/>
    <row r="51" spans="2:11" s="158" customFormat="1" ht="15.75" customHeight="1" x14ac:dyDescent="0.35">
      <c r="B51" s="205" t="str">
        <f>'status of document'!B5</f>
        <v>Effective: 1st November 2018</v>
      </c>
      <c r="C51" s="205"/>
      <c r="D51" s="205"/>
      <c r="E51" s="205"/>
      <c r="F51" s="205"/>
      <c r="G51" s="205" t="str">
        <f>'status of document'!B2</f>
        <v>Release Version 5</v>
      </c>
      <c r="H51" s="205"/>
      <c r="I51" s="205"/>
      <c r="J51" s="559" t="str">
        <f>'status of document'!B7</f>
        <v>© 2018, IRSA</v>
      </c>
      <c r="K51" s="205"/>
    </row>
    <row r="52" spans="2:11" ht="14.25" customHeight="1" x14ac:dyDescent="0.35">
      <c r="B52" s="210" t="s">
        <v>349</v>
      </c>
      <c r="C52" s="210"/>
      <c r="D52" s="210"/>
      <c r="E52" s="210"/>
      <c r="F52" s="210"/>
      <c r="G52" s="210"/>
      <c r="H52" s="210"/>
      <c r="I52" s="210"/>
      <c r="J52" s="210"/>
      <c r="K52" s="210"/>
    </row>
    <row r="53" spans="2:11" ht="14.5" x14ac:dyDescent="0.35">
      <c r="F53" s="13"/>
    </row>
  </sheetData>
  <sheetProtection algorithmName="SHA-512" hashValue="t4lLY11x0edW3dog0uXWpqtzZUOnMknY7mZq4Um7IKiiHMAAKr9TWNZ20ClRhoMFyGrOXeLS2ScCfcaB1/JsEA==" saltValue="aX0q4mrcIOzU5yKGRtwnYQ==" spinCount="100000" sheet="1" objects="1" scenarios="1" selectLockedCells="1"/>
  <phoneticPr fontId="21" type="noConversion"/>
  <pageMargins left="1.1023622047244095" right="0.70866141732283472" top="0.55118110236220474" bottom="0.55118110236220474" header="0.31496062992125984" footer="0.31496062992125984"/>
  <pageSetup paperSize="9" scale="7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E3544"/>
  <sheetViews>
    <sheetView topLeftCell="C2" zoomScale="75" zoomScaleNormal="75" workbookViewId="0">
      <selection activeCell="M2" sqref="M2"/>
    </sheetView>
  </sheetViews>
  <sheetFormatPr baseColWidth="10" defaultColWidth="11" defaultRowHeight="14" x14ac:dyDescent="0.3"/>
  <cols>
    <col min="1" max="1" width="6.58203125" style="261" customWidth="1"/>
    <col min="2" max="2" width="13.08203125" style="262" customWidth="1"/>
    <col min="3" max="3" width="5.08203125" style="262" customWidth="1"/>
    <col min="4" max="4" width="15.58203125" style="263" customWidth="1"/>
    <col min="5" max="5" width="4.58203125" style="262" customWidth="1"/>
    <col min="6" max="6" width="15.58203125" style="262" customWidth="1"/>
    <col min="7" max="7" width="4.58203125" style="262" customWidth="1"/>
    <col min="8" max="8" width="15.58203125" style="262" customWidth="1"/>
    <col min="9" max="9" width="11" style="262" customWidth="1"/>
    <col min="10" max="10" width="25.75" style="262" customWidth="1"/>
    <col min="11" max="11" width="2.58203125" style="262" customWidth="1"/>
    <col min="12" max="12" width="13.75" style="262" customWidth="1"/>
    <col min="13" max="13" width="85" style="264" customWidth="1"/>
    <col min="14" max="15" width="6.58203125" style="262" customWidth="1"/>
    <col min="16" max="17" width="15.58203125" style="262" customWidth="1"/>
    <col min="18" max="18" width="4.58203125" style="262" customWidth="1"/>
    <col min="19" max="19" width="15.58203125" style="262" customWidth="1"/>
    <col min="20" max="20" width="4.58203125" style="262" customWidth="1"/>
    <col min="21" max="21" width="15.58203125" style="262" customWidth="1"/>
    <col min="22" max="22" width="4.58203125" style="262" customWidth="1"/>
    <col min="23" max="23" width="15.58203125" style="262" customWidth="1"/>
    <col min="24" max="24" width="4.58203125" style="262" customWidth="1"/>
    <col min="25" max="25" width="15.58203125" style="262" customWidth="1"/>
    <col min="26" max="26" width="4.58203125" style="262" customWidth="1"/>
    <col min="27" max="27" width="15.58203125" style="262" customWidth="1"/>
    <col min="28" max="28" width="6.58203125" style="262" customWidth="1"/>
    <col min="29" max="30" width="15.58203125" style="262" customWidth="1"/>
    <col min="31" max="74" width="6.58203125" style="262" customWidth="1"/>
    <col min="75" max="16384" width="11" style="262"/>
  </cols>
  <sheetData>
    <row r="1" spans="1:31" ht="17.25" customHeight="1" x14ac:dyDescent="0.3"/>
    <row r="2" spans="1:31" ht="60.75" customHeight="1" x14ac:dyDescent="0.7">
      <c r="A2" s="262"/>
      <c r="B2" s="590" t="s">
        <v>62</v>
      </c>
      <c r="C2" s="11"/>
      <c r="D2" s="11"/>
      <c r="E2" s="11"/>
      <c r="F2" s="11"/>
      <c r="G2" s="11"/>
      <c r="H2" s="11"/>
      <c r="I2" s="11"/>
      <c r="J2" s="591"/>
      <c r="K2" s="591"/>
      <c r="L2" s="591"/>
      <c r="M2" s="266" t="s">
        <v>94</v>
      </c>
      <c r="N2" s="267"/>
      <c r="O2" s="267"/>
      <c r="P2" s="267"/>
      <c r="Q2" s="267"/>
      <c r="R2" s="267"/>
      <c r="S2" s="267"/>
    </row>
    <row r="3" spans="1:31" ht="21.75" customHeight="1" x14ac:dyDescent="0.5">
      <c r="A3" s="262"/>
      <c r="B3" s="11" t="s">
        <v>350</v>
      </c>
      <c r="C3" s="11"/>
      <c r="D3" s="11"/>
      <c r="E3" s="11"/>
      <c r="F3" s="11"/>
      <c r="G3" s="11"/>
      <c r="H3" s="11"/>
      <c r="I3" s="11"/>
      <c r="J3" s="265"/>
      <c r="K3" s="265"/>
      <c r="L3" s="265"/>
      <c r="M3" s="266"/>
      <c r="N3" s="267"/>
      <c r="O3" s="267"/>
      <c r="P3" s="267"/>
      <c r="Q3" s="267"/>
      <c r="R3" s="267"/>
      <c r="S3" s="267"/>
    </row>
    <row r="4" spans="1:31" ht="24" customHeight="1" x14ac:dyDescent="0.45">
      <c r="A4" s="262"/>
      <c r="B4" s="605" t="s">
        <v>363</v>
      </c>
      <c r="J4" s="268" t="s">
        <v>151</v>
      </c>
      <c r="M4" s="269" t="s">
        <v>152</v>
      </c>
    </row>
    <row r="5" spans="1:31" ht="24.75" customHeight="1" x14ac:dyDescent="0.4">
      <c r="A5" s="262"/>
      <c r="B5" s="270" t="s">
        <v>153</v>
      </c>
      <c r="C5" s="270"/>
      <c r="D5" s="271"/>
      <c r="E5" s="272"/>
      <c r="F5" s="273"/>
      <c r="G5" s="274"/>
      <c r="H5" s="274"/>
      <c r="I5" s="274"/>
      <c r="J5" s="551">
        <f>'data entry &amp; rating calculation'!J6</f>
        <v>2345</v>
      </c>
      <c r="K5" s="592"/>
      <c r="L5" s="592"/>
      <c r="M5" s="275" t="s">
        <v>95</v>
      </c>
    </row>
    <row r="6" spans="1:31" ht="26.25" customHeight="1" x14ac:dyDescent="0.4">
      <c r="A6" s="262"/>
      <c r="B6" s="270" t="s">
        <v>154</v>
      </c>
      <c r="C6" s="276"/>
      <c r="D6" s="276"/>
      <c r="E6" s="272"/>
      <c r="F6" s="277"/>
      <c r="G6" s="278"/>
      <c r="H6" s="278"/>
      <c r="I6" s="278"/>
      <c r="J6" s="553" t="str">
        <f>'data entry &amp; rating calculation'!J10</f>
        <v>test again</v>
      </c>
      <c r="K6" s="592"/>
      <c r="L6" s="592"/>
      <c r="M6" s="275" t="s">
        <v>155</v>
      </c>
    </row>
    <row r="7" spans="1:31" ht="26.25" customHeight="1" x14ac:dyDescent="0.4">
      <c r="A7" s="262"/>
      <c r="B7" s="270" t="s">
        <v>156</v>
      </c>
      <c r="C7" s="270"/>
      <c r="D7" s="270"/>
      <c r="E7" s="279"/>
      <c r="F7" s="273"/>
      <c r="G7" s="280"/>
      <c r="H7" s="280"/>
      <c r="I7" s="280"/>
      <c r="J7" s="554">
        <f>'data entry &amp; rating calculation'!J11</f>
        <v>42461</v>
      </c>
      <c r="K7" s="593"/>
      <c r="L7" s="593"/>
      <c r="M7" s="275" t="s">
        <v>11</v>
      </c>
      <c r="N7" s="267"/>
      <c r="O7" s="267"/>
      <c r="P7" s="267"/>
      <c r="Q7" s="267"/>
      <c r="R7" s="267"/>
      <c r="S7" s="267"/>
      <c r="T7" s="267"/>
      <c r="U7" s="267"/>
      <c r="V7" s="267"/>
      <c r="W7" s="267"/>
      <c r="X7" s="267"/>
      <c r="Y7" s="267"/>
      <c r="Z7" s="267"/>
      <c r="AA7" s="267"/>
      <c r="AB7" s="267"/>
      <c r="AC7" s="267"/>
      <c r="AD7" s="267"/>
    </row>
    <row r="8" spans="1:31" ht="26.25" customHeight="1" x14ac:dyDescent="0.4">
      <c r="A8" s="262"/>
      <c r="B8" s="270" t="s">
        <v>157</v>
      </c>
      <c r="C8" s="270"/>
      <c r="D8" s="270"/>
      <c r="E8" s="279"/>
      <c r="F8" s="273"/>
      <c r="G8" s="280"/>
      <c r="H8" s="280"/>
      <c r="I8" s="280"/>
      <c r="J8" s="554">
        <f>'data entry &amp; rating calculation'!J12</f>
        <v>43221</v>
      </c>
      <c r="K8" s="593"/>
      <c r="L8" s="593"/>
      <c r="M8" s="275" t="s">
        <v>11</v>
      </c>
      <c r="N8" s="267"/>
      <c r="O8" s="267"/>
      <c r="P8" s="267"/>
      <c r="Q8" s="267"/>
      <c r="R8" s="267"/>
      <c r="S8" s="267"/>
      <c r="T8" s="267"/>
      <c r="U8" s="267"/>
      <c r="V8" s="267"/>
      <c r="W8" s="267"/>
      <c r="X8" s="267"/>
      <c r="Y8" s="267"/>
      <c r="Z8" s="267"/>
      <c r="AA8" s="267"/>
      <c r="AB8" s="267"/>
      <c r="AC8" s="267"/>
      <c r="AD8" s="267"/>
    </row>
    <row r="9" spans="1:31" s="281" customFormat="1" ht="7.5" customHeight="1" thickBot="1" x14ac:dyDescent="0.35">
      <c r="B9" s="282"/>
      <c r="M9" s="283"/>
      <c r="N9" s="284"/>
      <c r="O9" s="284"/>
      <c r="P9" s="284"/>
      <c r="Q9" s="284"/>
      <c r="R9" s="284"/>
      <c r="S9" s="284"/>
      <c r="T9" s="284"/>
      <c r="U9" s="284"/>
      <c r="V9" s="284"/>
      <c r="W9" s="284"/>
      <c r="X9" s="284"/>
      <c r="Y9" s="284"/>
      <c r="Z9" s="284"/>
      <c r="AA9" s="284"/>
      <c r="AB9" s="284"/>
      <c r="AC9" s="284"/>
      <c r="AD9" s="284"/>
    </row>
    <row r="10" spans="1:31" s="267" customFormat="1" ht="15.5" x14ac:dyDescent="0.35">
      <c r="B10" s="285" t="s">
        <v>158</v>
      </c>
      <c r="C10" s="286"/>
      <c r="D10" s="286"/>
      <c r="E10" s="286"/>
      <c r="F10" s="286"/>
      <c r="G10" s="286"/>
      <c r="H10" s="286"/>
      <c r="I10" s="286"/>
      <c r="J10" s="287"/>
      <c r="K10" s="594"/>
      <c r="L10" s="594"/>
      <c r="M10" s="266" t="s">
        <v>102</v>
      </c>
      <c r="O10" s="284"/>
      <c r="P10" s="284"/>
      <c r="Q10" s="284"/>
      <c r="R10" s="284"/>
      <c r="S10" s="284"/>
      <c r="T10" s="284"/>
      <c r="U10" s="284"/>
      <c r="V10" s="284"/>
      <c r="W10" s="284"/>
      <c r="X10" s="284"/>
      <c r="Y10" s="284"/>
      <c r="Z10" s="284"/>
      <c r="AA10" s="284"/>
      <c r="AB10" s="284"/>
      <c r="AC10" s="284"/>
      <c r="AD10" s="284"/>
      <c r="AE10" s="284"/>
    </row>
    <row r="11" spans="1:31" s="267" customFormat="1" ht="36" customHeight="1" x14ac:dyDescent="0.3">
      <c r="B11" s="612" t="s">
        <v>159</v>
      </c>
      <c r="C11" s="613"/>
      <c r="D11" s="613"/>
      <c r="E11" s="613"/>
      <c r="F11" s="613"/>
      <c r="G11" s="613"/>
      <c r="H11" s="613"/>
      <c r="I11" s="613"/>
      <c r="J11" s="614"/>
      <c r="K11" s="589"/>
      <c r="L11" s="589"/>
      <c r="M11" s="288" t="s">
        <v>160</v>
      </c>
      <c r="O11" s="284"/>
      <c r="P11" s="284"/>
      <c r="Q11" s="284"/>
      <c r="R11" s="284"/>
      <c r="S11" s="284"/>
      <c r="T11" s="284"/>
      <c r="U11" s="284"/>
      <c r="V11" s="284"/>
      <c r="W11" s="284"/>
      <c r="X11" s="284"/>
      <c r="Y11" s="284"/>
      <c r="Z11" s="284"/>
      <c r="AA11" s="284"/>
      <c r="AB11" s="284"/>
      <c r="AC11" s="284"/>
      <c r="AD11" s="284"/>
      <c r="AE11" s="284"/>
    </row>
    <row r="12" spans="1:31" s="267" customFormat="1" ht="21.75" customHeight="1" thickBot="1" x14ac:dyDescent="0.35">
      <c r="B12" s="615" t="s">
        <v>361</v>
      </c>
      <c r="C12" s="616"/>
      <c r="D12" s="616"/>
      <c r="E12" s="616"/>
      <c r="F12" s="616"/>
      <c r="G12" s="616"/>
      <c r="H12" s="616"/>
      <c r="I12" s="616"/>
      <c r="J12" s="617"/>
      <c r="K12" s="595"/>
      <c r="L12" s="595"/>
      <c r="M12" s="266" t="s">
        <v>161</v>
      </c>
      <c r="O12" s="284"/>
      <c r="P12" s="284"/>
      <c r="Q12" s="284"/>
      <c r="R12" s="284"/>
      <c r="S12" s="284"/>
      <c r="T12" s="284"/>
      <c r="U12" s="284"/>
      <c r="V12" s="284"/>
      <c r="W12" s="284"/>
      <c r="X12" s="284"/>
      <c r="Y12" s="284"/>
      <c r="Z12" s="284"/>
      <c r="AA12" s="284"/>
      <c r="AB12" s="284"/>
      <c r="AC12" s="284"/>
      <c r="AD12" s="284"/>
      <c r="AE12" s="284"/>
    </row>
    <row r="13" spans="1:31" s="267" customFormat="1" ht="5.25" customHeight="1" x14ac:dyDescent="0.35">
      <c r="B13" s="289"/>
      <c r="C13" s="290"/>
      <c r="D13" s="290"/>
      <c r="E13" s="290"/>
      <c r="F13" s="290"/>
      <c r="G13" s="290"/>
      <c r="H13" s="290"/>
      <c r="I13" s="290"/>
      <c r="J13" s="290"/>
      <c r="K13" s="290"/>
      <c r="L13" s="290"/>
      <c r="M13" s="291"/>
      <c r="O13" s="284"/>
      <c r="P13" s="284"/>
      <c r="Q13" s="284"/>
      <c r="R13" s="284"/>
      <c r="S13" s="284"/>
      <c r="T13" s="284"/>
      <c r="U13" s="284"/>
      <c r="V13" s="284"/>
      <c r="W13" s="284"/>
      <c r="X13" s="284"/>
      <c r="Y13" s="284"/>
      <c r="Z13" s="284"/>
      <c r="AA13" s="284"/>
      <c r="AB13" s="284"/>
      <c r="AC13" s="284"/>
      <c r="AD13" s="284"/>
      <c r="AE13" s="284"/>
    </row>
    <row r="14" spans="1:31" s="267" customFormat="1" ht="18.75" customHeight="1" x14ac:dyDescent="0.35">
      <c r="B14" s="289" t="s">
        <v>162</v>
      </c>
      <c r="C14" s="292"/>
      <c r="D14" s="292"/>
      <c r="E14" s="292"/>
      <c r="F14" s="292"/>
      <c r="G14" s="292"/>
      <c r="H14" s="292"/>
      <c r="I14" s="292"/>
      <c r="J14" s="293"/>
      <c r="K14" s="293"/>
      <c r="L14" s="187" t="str">
        <f t="shared" ref="L14:L20" si="0">B14</f>
        <v>Boat</v>
      </c>
      <c r="M14" s="294" t="s">
        <v>162</v>
      </c>
      <c r="O14" s="284"/>
      <c r="P14" s="284"/>
      <c r="Q14" s="284"/>
      <c r="R14" s="284"/>
      <c r="S14" s="284"/>
      <c r="T14" s="284"/>
      <c r="U14" s="284"/>
      <c r="V14" s="284"/>
      <c r="W14" s="284"/>
      <c r="X14" s="284"/>
      <c r="Y14" s="284"/>
      <c r="Z14" s="284"/>
      <c r="AA14" s="284"/>
      <c r="AB14" s="284"/>
      <c r="AC14" s="284"/>
      <c r="AD14" s="284"/>
      <c r="AE14" s="284"/>
    </row>
    <row r="15" spans="1:31" s="267" customFormat="1" ht="18.75" customHeight="1" x14ac:dyDescent="0.3">
      <c r="B15" s="295" t="s">
        <v>163</v>
      </c>
      <c r="C15" s="296" t="s">
        <v>164</v>
      </c>
      <c r="D15" s="297"/>
      <c r="E15" s="297"/>
      <c r="F15" s="297"/>
      <c r="G15" s="297"/>
      <c r="H15" s="297"/>
      <c r="I15" s="297"/>
      <c r="J15" s="298" t="s">
        <v>165</v>
      </c>
      <c r="K15" s="298"/>
      <c r="L15" s="187" t="str">
        <f t="shared" si="0"/>
        <v>1  D.1.2.</v>
      </c>
      <c r="M15" s="266" t="s">
        <v>166</v>
      </c>
      <c r="O15" s="284"/>
      <c r="P15" s="284"/>
      <c r="Q15" s="284"/>
      <c r="R15" s="284"/>
      <c r="S15" s="284"/>
      <c r="T15" s="284"/>
      <c r="U15" s="284"/>
      <c r="V15" s="284"/>
      <c r="W15" s="284"/>
      <c r="X15" s="284"/>
      <c r="Y15" s="284"/>
      <c r="Z15" s="284"/>
      <c r="AA15" s="284"/>
      <c r="AB15" s="284"/>
      <c r="AC15" s="284"/>
      <c r="AD15" s="284"/>
      <c r="AE15" s="284"/>
    </row>
    <row r="16" spans="1:31" s="267" customFormat="1" ht="32.25" customHeight="1" x14ac:dyDescent="0.3">
      <c r="B16" s="295" t="s">
        <v>167</v>
      </c>
      <c r="C16" s="610" t="s">
        <v>168</v>
      </c>
      <c r="D16" s="618"/>
      <c r="E16" s="618"/>
      <c r="F16" s="618"/>
      <c r="G16" s="618"/>
      <c r="H16" s="618"/>
      <c r="I16" s="618"/>
      <c r="J16" s="298" t="s">
        <v>165</v>
      </c>
      <c r="K16" s="298"/>
      <c r="L16" s="187" t="str">
        <f t="shared" si="0"/>
        <v>2  D.2.1.</v>
      </c>
      <c r="M16" s="288" t="s">
        <v>169</v>
      </c>
      <c r="O16" s="284"/>
      <c r="P16" s="284"/>
      <c r="Q16" s="284"/>
      <c r="R16" s="284"/>
      <c r="S16" s="284"/>
      <c r="T16" s="284"/>
      <c r="U16" s="284"/>
      <c r="V16" s="284"/>
      <c r="W16" s="284"/>
      <c r="X16" s="284"/>
      <c r="Y16" s="284"/>
      <c r="Z16" s="284"/>
      <c r="AA16" s="284"/>
      <c r="AB16" s="284"/>
      <c r="AC16" s="284"/>
      <c r="AD16" s="284"/>
      <c r="AE16" s="284"/>
    </row>
    <row r="17" spans="1:31" s="267" customFormat="1" ht="19.5" customHeight="1" x14ac:dyDescent="0.3">
      <c r="B17" s="295" t="s">
        <v>170</v>
      </c>
      <c r="C17" s="610" t="s">
        <v>171</v>
      </c>
      <c r="D17" s="618"/>
      <c r="E17" s="618"/>
      <c r="F17" s="618"/>
      <c r="G17" s="618"/>
      <c r="H17" s="618"/>
      <c r="I17" s="618"/>
      <c r="J17" s="298" t="s">
        <v>165</v>
      </c>
      <c r="K17" s="298"/>
      <c r="L17" s="187" t="str">
        <f t="shared" si="0"/>
        <v>3  D.2.3 (b)</v>
      </c>
      <c r="M17" s="288" t="s">
        <v>166</v>
      </c>
      <c r="O17" s="284"/>
      <c r="P17" s="284"/>
      <c r="Q17" s="284"/>
      <c r="R17" s="284"/>
      <c r="S17" s="284"/>
      <c r="T17" s="284"/>
      <c r="U17" s="284"/>
      <c r="V17" s="284"/>
      <c r="W17" s="284"/>
      <c r="X17" s="284"/>
      <c r="Y17" s="284"/>
      <c r="Z17" s="284"/>
      <c r="AA17" s="284"/>
      <c r="AB17" s="284"/>
      <c r="AC17" s="284"/>
      <c r="AD17" s="284"/>
      <c r="AE17" s="284"/>
    </row>
    <row r="18" spans="1:31" s="267" customFormat="1" ht="49.5" customHeight="1" x14ac:dyDescent="0.3">
      <c r="B18" s="295" t="s">
        <v>172</v>
      </c>
      <c r="C18" s="610" t="s">
        <v>173</v>
      </c>
      <c r="D18" s="619"/>
      <c r="E18" s="619"/>
      <c r="F18" s="619"/>
      <c r="G18" s="619"/>
      <c r="H18" s="619"/>
      <c r="I18" s="619"/>
      <c r="J18" s="298" t="s">
        <v>165</v>
      </c>
      <c r="K18" s="298"/>
      <c r="L18" s="187" t="str">
        <f t="shared" si="0"/>
        <v>4  D.2.3 (b)</v>
      </c>
      <c r="M18" s="288" t="s">
        <v>174</v>
      </c>
      <c r="O18" s="284"/>
      <c r="P18" s="284"/>
      <c r="Q18" s="284"/>
      <c r="R18" s="284"/>
      <c r="S18" s="284"/>
      <c r="T18" s="284"/>
      <c r="U18" s="284"/>
      <c r="V18" s="284"/>
      <c r="W18" s="284"/>
      <c r="X18" s="284"/>
      <c r="Y18" s="284"/>
      <c r="Z18" s="284"/>
      <c r="AA18" s="284"/>
      <c r="AB18" s="284"/>
      <c r="AC18" s="284"/>
      <c r="AD18" s="284"/>
      <c r="AE18" s="284"/>
    </row>
    <row r="19" spans="1:31" s="267" customFormat="1" ht="18.75" customHeight="1" x14ac:dyDescent="0.3">
      <c r="B19" s="295" t="s">
        <v>175</v>
      </c>
      <c r="C19" s="610" t="s">
        <v>176</v>
      </c>
      <c r="D19" s="619"/>
      <c r="E19" s="619"/>
      <c r="F19" s="619"/>
      <c r="G19" s="619"/>
      <c r="H19" s="619"/>
      <c r="I19" s="619"/>
      <c r="J19" s="298" t="s">
        <v>165</v>
      </c>
      <c r="K19" s="298"/>
      <c r="L19" s="187" t="str">
        <f t="shared" si="0"/>
        <v>5  D.2.4 (a)</v>
      </c>
      <c r="M19" s="288" t="s">
        <v>166</v>
      </c>
      <c r="O19" s="284"/>
      <c r="P19" s="284"/>
      <c r="Q19" s="284"/>
      <c r="R19" s="284"/>
      <c r="S19" s="284"/>
      <c r="T19" s="284"/>
      <c r="U19" s="284"/>
      <c r="V19" s="284"/>
      <c r="W19" s="284"/>
      <c r="X19" s="284"/>
      <c r="Y19" s="284"/>
      <c r="Z19" s="284"/>
      <c r="AA19" s="284"/>
      <c r="AB19" s="284"/>
      <c r="AC19" s="284"/>
      <c r="AD19" s="284"/>
      <c r="AE19" s="284"/>
    </row>
    <row r="20" spans="1:31" s="267" customFormat="1" ht="32.25" customHeight="1" x14ac:dyDescent="0.3">
      <c r="B20" s="295" t="s">
        <v>177</v>
      </c>
      <c r="C20" s="610" t="s">
        <v>178</v>
      </c>
      <c r="D20" s="611"/>
      <c r="E20" s="611"/>
      <c r="F20" s="611"/>
      <c r="G20" s="611"/>
      <c r="H20" s="611"/>
      <c r="I20" s="611"/>
      <c r="J20" s="298" t="s">
        <v>165</v>
      </c>
      <c r="K20" s="298"/>
      <c r="L20" s="187" t="str">
        <f t="shared" si="0"/>
        <v>6  D.2.4 (b)</v>
      </c>
      <c r="M20" s="288" t="s">
        <v>179</v>
      </c>
      <c r="O20" s="284"/>
      <c r="P20" s="284"/>
      <c r="Q20" s="284"/>
      <c r="R20" s="284"/>
      <c r="S20" s="284"/>
      <c r="T20" s="284"/>
      <c r="U20" s="284"/>
      <c r="V20" s="284"/>
      <c r="W20" s="284"/>
      <c r="X20" s="284"/>
      <c r="Y20" s="284"/>
      <c r="Z20" s="284"/>
      <c r="AA20" s="284"/>
      <c r="AB20" s="284"/>
      <c r="AC20" s="284"/>
      <c r="AD20" s="284"/>
      <c r="AE20" s="284"/>
    </row>
    <row r="21" spans="1:31" s="267" customFormat="1" ht="18.75" customHeight="1" x14ac:dyDescent="0.3">
      <c r="B21" s="299" t="s">
        <v>180</v>
      </c>
      <c r="C21" s="610" t="s">
        <v>181</v>
      </c>
      <c r="D21" s="611"/>
      <c r="E21" s="611"/>
      <c r="F21" s="611"/>
      <c r="G21" s="611"/>
      <c r="H21" s="611"/>
      <c r="I21" s="611"/>
      <c r="L21" s="598"/>
      <c r="M21" s="288" t="s">
        <v>182</v>
      </c>
      <c r="O21" s="284"/>
      <c r="P21" s="284"/>
      <c r="Q21" s="284"/>
      <c r="R21" s="284"/>
      <c r="S21" s="284"/>
      <c r="T21" s="284"/>
      <c r="U21" s="284"/>
      <c r="V21" s="284"/>
      <c r="W21" s="284"/>
      <c r="X21" s="284"/>
      <c r="Y21" s="284"/>
      <c r="Z21" s="284"/>
      <c r="AA21" s="284"/>
      <c r="AB21" s="284"/>
      <c r="AC21" s="284"/>
      <c r="AD21" s="284"/>
      <c r="AE21" s="284"/>
    </row>
    <row r="22" spans="1:31" s="267" customFormat="1" ht="18.75" customHeight="1" x14ac:dyDescent="0.3">
      <c r="B22" s="299" t="s">
        <v>183</v>
      </c>
      <c r="C22" s="610" t="s">
        <v>184</v>
      </c>
      <c r="D22" s="611"/>
      <c r="E22" s="611"/>
      <c r="F22" s="611"/>
      <c r="G22" s="611"/>
      <c r="H22" s="611"/>
      <c r="I22" s="611"/>
      <c r="J22" s="298"/>
      <c r="K22" s="298"/>
      <c r="L22" s="187"/>
      <c r="M22" s="288" t="s">
        <v>185</v>
      </c>
      <c r="O22" s="284"/>
      <c r="P22" s="284"/>
      <c r="Q22" s="284"/>
      <c r="R22" s="284"/>
      <c r="S22" s="284"/>
      <c r="T22" s="284"/>
      <c r="U22" s="284"/>
      <c r="V22" s="284"/>
      <c r="W22" s="284"/>
      <c r="X22" s="284"/>
      <c r="Y22" s="284"/>
      <c r="Z22" s="284"/>
      <c r="AA22" s="284"/>
      <c r="AB22" s="284"/>
      <c r="AC22" s="284"/>
      <c r="AD22" s="284"/>
      <c r="AE22" s="284"/>
    </row>
    <row r="23" spans="1:31" s="267" customFormat="1" ht="18.75" customHeight="1" x14ac:dyDescent="0.3">
      <c r="B23" s="299" t="s">
        <v>186</v>
      </c>
      <c r="C23" s="610" t="s">
        <v>187</v>
      </c>
      <c r="D23" s="611"/>
      <c r="E23" s="611"/>
      <c r="F23" s="611"/>
      <c r="G23" s="611"/>
      <c r="H23" s="611"/>
      <c r="I23" s="611"/>
      <c r="J23" s="298"/>
      <c r="K23" s="298"/>
      <c r="L23" s="187"/>
      <c r="M23" s="288" t="s">
        <v>188</v>
      </c>
      <c r="O23" s="284"/>
      <c r="P23" s="284"/>
      <c r="Q23" s="284"/>
      <c r="R23" s="284"/>
      <c r="S23" s="284"/>
      <c r="T23" s="284"/>
      <c r="U23" s="284"/>
      <c r="V23" s="284"/>
      <c r="W23" s="284"/>
      <c r="X23" s="284"/>
      <c r="Y23" s="284"/>
      <c r="Z23" s="284"/>
      <c r="AA23" s="284"/>
      <c r="AB23" s="284"/>
      <c r="AC23" s="284"/>
      <c r="AD23" s="284"/>
      <c r="AE23" s="284"/>
    </row>
    <row r="24" spans="1:31" s="267" customFormat="1" ht="18.75" customHeight="1" x14ac:dyDescent="0.3">
      <c r="B24" s="299" t="s">
        <v>189</v>
      </c>
      <c r="C24" s="610" t="s">
        <v>190</v>
      </c>
      <c r="D24" s="611"/>
      <c r="E24" s="611"/>
      <c r="F24" s="611"/>
      <c r="G24" s="611"/>
      <c r="H24" s="611"/>
      <c r="I24" s="611"/>
      <c r="J24" s="298"/>
      <c r="K24" s="298"/>
      <c r="L24" s="187"/>
      <c r="M24" s="288" t="s">
        <v>191</v>
      </c>
      <c r="O24" s="284"/>
      <c r="P24" s="284"/>
      <c r="Q24" s="284"/>
      <c r="R24" s="284"/>
      <c r="S24" s="284"/>
      <c r="T24" s="284"/>
      <c r="U24" s="284"/>
      <c r="V24" s="284"/>
      <c r="W24" s="284"/>
      <c r="X24" s="284"/>
      <c r="Y24" s="284"/>
      <c r="Z24" s="284"/>
      <c r="AA24" s="284"/>
      <c r="AB24" s="284"/>
      <c r="AC24" s="284"/>
      <c r="AD24" s="284"/>
      <c r="AE24" s="284"/>
    </row>
    <row r="25" spans="1:31" s="267" customFormat="1" ht="33.75" customHeight="1" x14ac:dyDescent="0.3">
      <c r="B25" s="299" t="s">
        <v>192</v>
      </c>
      <c r="C25" s="610" t="s">
        <v>193</v>
      </c>
      <c r="D25" s="611"/>
      <c r="E25" s="611"/>
      <c r="F25" s="611"/>
      <c r="G25" s="611"/>
      <c r="H25" s="611"/>
      <c r="I25" s="611"/>
      <c r="J25" s="298"/>
      <c r="K25" s="298"/>
      <c r="L25" s="187"/>
      <c r="M25" s="601" t="s">
        <v>194</v>
      </c>
      <c r="O25" s="284"/>
      <c r="P25" s="284"/>
      <c r="Q25" s="284"/>
      <c r="R25" s="284"/>
      <c r="S25" s="284"/>
      <c r="T25" s="284"/>
      <c r="U25" s="284"/>
      <c r="V25" s="284"/>
      <c r="W25" s="284"/>
      <c r="X25" s="284"/>
      <c r="Y25" s="284"/>
      <c r="Z25" s="284"/>
      <c r="AA25" s="284"/>
      <c r="AB25" s="284"/>
      <c r="AC25" s="284"/>
      <c r="AD25" s="284"/>
      <c r="AE25" s="284"/>
    </row>
    <row r="26" spans="1:31" ht="6" customHeight="1" x14ac:dyDescent="0.3">
      <c r="A26" s="262"/>
      <c r="B26" s="281"/>
      <c r="C26" s="281"/>
      <c r="D26" s="281"/>
      <c r="E26" s="281"/>
      <c r="F26" s="281"/>
      <c r="G26" s="281"/>
      <c r="H26" s="281"/>
      <c r="I26" s="281"/>
      <c r="J26" s="281"/>
      <c r="K26" s="281"/>
      <c r="L26" s="599"/>
    </row>
    <row r="27" spans="1:31" s="267" customFormat="1" ht="21" customHeight="1" x14ac:dyDescent="0.35">
      <c r="B27" s="289" t="s">
        <v>195</v>
      </c>
      <c r="C27" s="290"/>
      <c r="D27" s="290"/>
      <c r="E27" s="290"/>
      <c r="F27" s="290"/>
      <c r="G27" s="290"/>
      <c r="H27" s="290"/>
      <c r="I27" s="290"/>
      <c r="J27" s="290"/>
      <c r="K27" s="290"/>
      <c r="L27" s="187" t="str">
        <f t="shared" ref="L27:L35" si="1">B27</f>
        <v>Rig / Sail</v>
      </c>
      <c r="M27" s="300" t="s">
        <v>196</v>
      </c>
      <c r="O27" s="284"/>
      <c r="P27" s="284"/>
      <c r="Q27" s="284"/>
      <c r="R27" s="284"/>
      <c r="S27" s="284"/>
      <c r="T27" s="284"/>
      <c r="U27" s="284"/>
      <c r="V27" s="284"/>
      <c r="W27" s="284"/>
      <c r="X27" s="284"/>
      <c r="Y27" s="284"/>
      <c r="Z27" s="284"/>
      <c r="AA27" s="284"/>
      <c r="AB27" s="284"/>
      <c r="AC27" s="284"/>
      <c r="AD27" s="284"/>
      <c r="AE27" s="284"/>
    </row>
    <row r="28" spans="1:31" s="267" customFormat="1" ht="35.25" customHeight="1" x14ac:dyDescent="0.3">
      <c r="B28" s="301" t="s">
        <v>197</v>
      </c>
      <c r="C28" s="620" t="s">
        <v>365</v>
      </c>
      <c r="D28" s="609"/>
      <c r="E28" s="609"/>
      <c r="F28" s="609"/>
      <c r="G28" s="609"/>
      <c r="H28" s="609"/>
      <c r="I28" s="609"/>
      <c r="J28" s="298" t="s">
        <v>362</v>
      </c>
      <c r="K28" s="298"/>
      <c r="L28" s="187" t="str">
        <f t="shared" si="1"/>
        <v>1  J.1 (a)</v>
      </c>
      <c r="M28" s="608" t="s">
        <v>372</v>
      </c>
      <c r="O28" s="284"/>
      <c r="P28" s="284"/>
      <c r="Q28" s="284"/>
      <c r="R28" s="284"/>
      <c r="S28" s="284"/>
      <c r="T28" s="284"/>
      <c r="U28" s="284"/>
      <c r="V28" s="284"/>
      <c r="W28" s="284"/>
      <c r="X28" s="284"/>
      <c r="Y28" s="284"/>
      <c r="Z28" s="284"/>
      <c r="AA28" s="284"/>
      <c r="AB28" s="284"/>
      <c r="AC28" s="284"/>
      <c r="AD28" s="284"/>
      <c r="AE28" s="284"/>
    </row>
    <row r="29" spans="1:31" s="267" customFormat="1" ht="35.25" customHeight="1" x14ac:dyDescent="0.3">
      <c r="B29" s="301" t="s">
        <v>369</v>
      </c>
      <c r="C29" s="609" t="s">
        <v>366</v>
      </c>
      <c r="D29" s="609"/>
      <c r="E29" s="609"/>
      <c r="F29" s="609"/>
      <c r="G29" s="609"/>
      <c r="H29" s="609"/>
      <c r="I29" s="609"/>
      <c r="J29" s="298" t="s">
        <v>362</v>
      </c>
      <c r="K29" s="298"/>
      <c r="L29" s="187" t="str">
        <f t="shared" si="1"/>
        <v>2  J.1 (b)</v>
      </c>
      <c r="M29" s="288" t="s">
        <v>198</v>
      </c>
      <c r="O29" s="284"/>
      <c r="P29" s="284"/>
      <c r="Q29" s="284"/>
      <c r="R29" s="284"/>
      <c r="S29" s="284"/>
      <c r="T29" s="284"/>
      <c r="U29" s="284"/>
      <c r="V29" s="284"/>
      <c r="W29" s="284"/>
      <c r="X29" s="284"/>
      <c r="Y29" s="284"/>
      <c r="Z29" s="284"/>
      <c r="AA29" s="284"/>
      <c r="AB29" s="284"/>
      <c r="AC29" s="284"/>
      <c r="AD29" s="284"/>
      <c r="AE29" s="284"/>
    </row>
    <row r="30" spans="1:31" s="267" customFormat="1" ht="35.25" customHeight="1" x14ac:dyDescent="0.3">
      <c r="B30" s="301" t="s">
        <v>199</v>
      </c>
      <c r="C30" s="609" t="s">
        <v>200</v>
      </c>
      <c r="D30" s="609"/>
      <c r="E30" s="609"/>
      <c r="F30" s="609"/>
      <c r="G30" s="609"/>
      <c r="H30" s="609"/>
      <c r="I30" s="609"/>
      <c r="J30" s="298" t="s">
        <v>165</v>
      </c>
      <c r="K30" s="298"/>
      <c r="L30" s="187" t="str">
        <f t="shared" si="1"/>
        <v>3  G.1.2 (a)</v>
      </c>
      <c r="M30" s="288" t="s">
        <v>169</v>
      </c>
      <c r="O30" s="284"/>
      <c r="P30" s="284"/>
      <c r="Q30" s="284"/>
      <c r="R30" s="284"/>
      <c r="S30" s="284"/>
      <c r="T30" s="284"/>
      <c r="U30" s="284"/>
      <c r="V30" s="284"/>
      <c r="W30" s="284"/>
      <c r="X30" s="284"/>
      <c r="Y30" s="284"/>
      <c r="Z30" s="284"/>
      <c r="AA30" s="284"/>
      <c r="AB30" s="284"/>
      <c r="AC30" s="284"/>
      <c r="AD30" s="284"/>
      <c r="AE30" s="284"/>
    </row>
    <row r="31" spans="1:31" s="267" customFormat="1" ht="20.25" customHeight="1" x14ac:dyDescent="0.3">
      <c r="B31" s="301" t="s">
        <v>201</v>
      </c>
      <c r="C31" s="609" t="s">
        <v>345</v>
      </c>
      <c r="D31" s="609"/>
      <c r="E31" s="609"/>
      <c r="F31" s="609"/>
      <c r="G31" s="609"/>
      <c r="H31" s="609"/>
      <c r="I31" s="609"/>
      <c r="J31" s="298" t="s">
        <v>165</v>
      </c>
      <c r="K31" s="298"/>
      <c r="L31" s="187" t="str">
        <f t="shared" si="1"/>
        <v>4  G.1.2 (b)</v>
      </c>
      <c r="M31" s="288" t="s">
        <v>166</v>
      </c>
      <c r="O31" s="284"/>
      <c r="P31" s="284"/>
      <c r="Q31" s="284"/>
      <c r="R31" s="284"/>
      <c r="S31" s="284"/>
      <c r="T31" s="284"/>
      <c r="U31" s="284"/>
      <c r="V31" s="284"/>
      <c r="W31" s="284"/>
      <c r="X31" s="284"/>
      <c r="Y31" s="284"/>
      <c r="Z31" s="284"/>
      <c r="AA31" s="284"/>
      <c r="AB31" s="284"/>
      <c r="AC31" s="284"/>
      <c r="AD31" s="284"/>
      <c r="AE31" s="284"/>
    </row>
    <row r="32" spans="1:31" s="267" customFormat="1" ht="33" customHeight="1" x14ac:dyDescent="0.3">
      <c r="B32" s="301" t="s">
        <v>202</v>
      </c>
      <c r="C32" s="609" t="s">
        <v>367</v>
      </c>
      <c r="D32" s="609"/>
      <c r="E32" s="609"/>
      <c r="F32" s="609"/>
      <c r="G32" s="609"/>
      <c r="H32" s="609"/>
      <c r="I32" s="609"/>
      <c r="J32" s="298" t="s">
        <v>165</v>
      </c>
      <c r="K32" s="298"/>
      <c r="L32" s="187" t="str">
        <f t="shared" si="1"/>
        <v>5  G.1.2 (c)</v>
      </c>
      <c r="M32" s="288" t="s">
        <v>203</v>
      </c>
      <c r="O32" s="284"/>
      <c r="P32" s="284"/>
      <c r="Q32" s="284"/>
      <c r="R32" s="284"/>
      <c r="S32" s="284"/>
      <c r="T32" s="284"/>
      <c r="U32" s="284"/>
      <c r="V32" s="284"/>
      <c r="W32" s="284"/>
      <c r="X32" s="284"/>
      <c r="Y32" s="284"/>
      <c r="Z32" s="284"/>
      <c r="AA32" s="284"/>
      <c r="AB32" s="284"/>
      <c r="AC32" s="284"/>
      <c r="AD32" s="284"/>
      <c r="AE32" s="284"/>
    </row>
    <row r="33" spans="1:31" s="267" customFormat="1" ht="18" customHeight="1" x14ac:dyDescent="0.3">
      <c r="B33" s="301" t="s">
        <v>204</v>
      </c>
      <c r="C33" s="609" t="s">
        <v>205</v>
      </c>
      <c r="D33" s="609"/>
      <c r="E33" s="609"/>
      <c r="F33" s="609"/>
      <c r="G33" s="609"/>
      <c r="H33" s="609"/>
      <c r="I33" s="609"/>
      <c r="J33" s="298" t="s">
        <v>165</v>
      </c>
      <c r="K33" s="298"/>
      <c r="L33" s="187" t="str">
        <f t="shared" si="1"/>
        <v>6  G.1.2 (d)</v>
      </c>
      <c r="M33" s="288" t="s">
        <v>203</v>
      </c>
      <c r="O33" s="284"/>
      <c r="P33" s="284"/>
      <c r="Q33" s="284"/>
      <c r="R33" s="284"/>
      <c r="S33" s="284"/>
      <c r="T33" s="284"/>
      <c r="U33" s="284"/>
      <c r="V33" s="284"/>
      <c r="W33" s="284"/>
      <c r="X33" s="284"/>
      <c r="Y33" s="284"/>
      <c r="Z33" s="284"/>
      <c r="AA33" s="284"/>
      <c r="AB33" s="284"/>
      <c r="AC33" s="284"/>
      <c r="AD33" s="284"/>
      <c r="AE33" s="284"/>
    </row>
    <row r="34" spans="1:31" s="267" customFormat="1" ht="35.25" customHeight="1" x14ac:dyDescent="0.3">
      <c r="B34" s="301" t="s">
        <v>206</v>
      </c>
      <c r="C34" s="609" t="s">
        <v>368</v>
      </c>
      <c r="D34" s="609"/>
      <c r="E34" s="609"/>
      <c r="F34" s="609"/>
      <c r="G34" s="609"/>
      <c r="H34" s="609"/>
      <c r="I34" s="609"/>
      <c r="J34" s="298" t="s">
        <v>165</v>
      </c>
      <c r="K34" s="298"/>
      <c r="L34" s="187" t="str">
        <f t="shared" si="1"/>
        <v>7  G.1.3 (a)</v>
      </c>
      <c r="M34" s="288" t="s">
        <v>105</v>
      </c>
      <c r="O34" s="284"/>
      <c r="P34" s="284"/>
      <c r="Q34" s="284"/>
      <c r="R34" s="284"/>
      <c r="S34" s="284"/>
      <c r="T34" s="284"/>
      <c r="U34" s="284"/>
      <c r="V34" s="284"/>
      <c r="W34" s="284"/>
      <c r="X34" s="284"/>
      <c r="Y34" s="284"/>
      <c r="Z34" s="284"/>
      <c r="AA34" s="284"/>
      <c r="AB34" s="284"/>
      <c r="AC34" s="284"/>
      <c r="AD34" s="284"/>
      <c r="AE34" s="284"/>
    </row>
    <row r="35" spans="1:31" s="267" customFormat="1" ht="18.75" customHeight="1" x14ac:dyDescent="0.3">
      <c r="B35" s="295" t="s">
        <v>207</v>
      </c>
      <c r="C35" s="302" t="s">
        <v>208</v>
      </c>
      <c r="D35" s="302"/>
      <c r="E35" s="302"/>
      <c r="F35" s="302"/>
      <c r="G35" s="302"/>
      <c r="H35" s="302"/>
      <c r="I35" s="302"/>
      <c r="J35" s="298" t="s">
        <v>362</v>
      </c>
      <c r="K35" s="298"/>
      <c r="L35" s="187" t="str">
        <f t="shared" si="1"/>
        <v>8  K.4.2</v>
      </c>
      <c r="M35" s="288" t="s">
        <v>209</v>
      </c>
      <c r="O35" s="284"/>
      <c r="P35" s="284"/>
      <c r="Q35" s="284"/>
      <c r="R35" s="284"/>
      <c r="S35" s="284"/>
      <c r="T35" s="284"/>
      <c r="U35" s="284"/>
      <c r="V35" s="284"/>
      <c r="W35" s="284"/>
      <c r="X35" s="284"/>
      <c r="Y35" s="284"/>
      <c r="Z35" s="284"/>
      <c r="AA35" s="284"/>
      <c r="AB35" s="284"/>
      <c r="AC35" s="284"/>
      <c r="AD35" s="284"/>
      <c r="AE35" s="284"/>
    </row>
    <row r="36" spans="1:31" ht="6" customHeight="1" x14ac:dyDescent="0.3">
      <c r="A36" s="262"/>
      <c r="B36" s="281"/>
      <c r="C36" s="281"/>
      <c r="D36" s="281"/>
      <c r="E36" s="281"/>
      <c r="F36" s="281"/>
      <c r="G36" s="281"/>
      <c r="H36" s="281"/>
      <c r="I36" s="281"/>
      <c r="J36" s="281"/>
      <c r="K36" s="281"/>
      <c r="L36" s="281"/>
    </row>
    <row r="37" spans="1:31" ht="26.25" customHeight="1" x14ac:dyDescent="0.4">
      <c r="A37" s="262"/>
      <c r="B37" s="303" t="s">
        <v>210</v>
      </c>
      <c r="C37" s="304"/>
      <c r="D37" s="304"/>
      <c r="E37" s="304"/>
      <c r="F37" s="304"/>
      <c r="G37" s="304"/>
      <c r="H37" s="304"/>
      <c r="I37" s="304"/>
      <c r="J37" s="304"/>
      <c r="K37" s="304"/>
      <c r="L37" s="304"/>
      <c r="M37" s="275" t="s">
        <v>211</v>
      </c>
    </row>
    <row r="38" spans="1:31" ht="5.25" customHeight="1" x14ac:dyDescent="0.35">
      <c r="A38" s="262"/>
      <c r="B38" s="3"/>
      <c r="C38" s="3"/>
      <c r="D38" s="3"/>
      <c r="E38" s="3"/>
      <c r="F38" s="3"/>
      <c r="G38" s="3"/>
      <c r="H38" s="3"/>
      <c r="I38" s="3"/>
      <c r="J38" s="3"/>
      <c r="K38" s="3"/>
      <c r="L38" s="3"/>
    </row>
    <row r="39" spans="1:31" s="305" customFormat="1" ht="42" customHeight="1" x14ac:dyDescent="0.3">
      <c r="B39" s="624" t="s">
        <v>212</v>
      </c>
      <c r="C39" s="624"/>
      <c r="D39" s="624"/>
      <c r="E39" s="624"/>
      <c r="F39" s="624"/>
      <c r="G39" s="624" t="s">
        <v>340</v>
      </c>
      <c r="H39" s="625"/>
      <c r="I39" s="625"/>
      <c r="J39" s="625"/>
      <c r="K39" s="596"/>
      <c r="L39" s="596"/>
      <c r="M39" s="288" t="s">
        <v>213</v>
      </c>
    </row>
    <row r="40" spans="1:31" s="305" customFormat="1" ht="36" customHeight="1" x14ac:dyDescent="0.3">
      <c r="B40" s="621" t="s">
        <v>10</v>
      </c>
      <c r="C40" s="621"/>
      <c r="D40" s="622"/>
      <c r="E40" s="622"/>
      <c r="F40" s="622"/>
      <c r="G40" s="622"/>
      <c r="H40" s="622"/>
      <c r="I40" s="623" t="s">
        <v>11</v>
      </c>
      <c r="J40" s="623"/>
      <c r="K40" s="597"/>
      <c r="L40" s="597"/>
      <c r="M40" s="288" t="s">
        <v>10</v>
      </c>
    </row>
    <row r="41" spans="1:31" ht="20.149999999999999" customHeight="1" x14ac:dyDescent="0.35">
      <c r="A41" s="262"/>
      <c r="B41" s="307" t="str">
        <f>'status of document'!B5</f>
        <v>Effective: 1st November 2018</v>
      </c>
      <c r="D41" s="262"/>
      <c r="H41" s="13" t="str">
        <f>'status of document'!B2</f>
        <v>Release Version 5</v>
      </c>
      <c r="J41" s="308" t="str">
        <f>'status of document'!B7</f>
        <v>© 2018, IRSA</v>
      </c>
      <c r="K41" s="308"/>
      <c r="L41" s="308"/>
    </row>
    <row r="42" spans="1:31" ht="20.65" customHeight="1" x14ac:dyDescent="0.5">
      <c r="A42" s="262"/>
      <c r="B42" s="560" t="s">
        <v>351</v>
      </c>
      <c r="C42" s="11"/>
      <c r="D42" s="11"/>
      <c r="E42" s="11"/>
      <c r="F42" s="11"/>
      <c r="G42" s="11"/>
      <c r="H42" s="11"/>
      <c r="I42" s="11"/>
      <c r="J42" s="11"/>
      <c r="K42" s="11"/>
      <c r="L42" s="11"/>
      <c r="M42" s="288" t="s">
        <v>104</v>
      </c>
    </row>
    <row r="43" spans="1:31" s="309" customFormat="1" ht="14.25" customHeight="1" x14ac:dyDescent="0.35">
      <c r="B43" s="310"/>
      <c r="M43" s="311"/>
    </row>
    <row r="44" spans="1:31" s="309" customFormat="1" ht="14.25" customHeight="1" x14ac:dyDescent="0.35">
      <c r="B44" s="310"/>
      <c r="M44" s="311"/>
    </row>
    <row r="45" spans="1:31" s="309" customFormat="1" ht="14.25" customHeight="1" x14ac:dyDescent="0.35">
      <c r="B45" s="310"/>
      <c r="M45" s="311"/>
    </row>
    <row r="46" spans="1:31" ht="14.25" customHeight="1" x14ac:dyDescent="0.3">
      <c r="A46" s="262"/>
      <c r="D46" s="262"/>
    </row>
    <row r="47" spans="1:31" ht="14.25" customHeight="1" x14ac:dyDescent="0.3">
      <c r="A47" s="262"/>
      <c r="D47" s="262"/>
    </row>
    <row r="48" spans="1:31" ht="14.25" customHeight="1" x14ac:dyDescent="0.3">
      <c r="A48" s="262"/>
      <c r="D48" s="262"/>
    </row>
    <row r="49" spans="1:4" x14ac:dyDescent="0.3">
      <c r="A49" s="262"/>
      <c r="D49" s="262"/>
    </row>
    <row r="50" spans="1:4" x14ac:dyDescent="0.3">
      <c r="A50" s="262"/>
      <c r="D50" s="262"/>
    </row>
    <row r="51" spans="1:4" x14ac:dyDescent="0.3">
      <c r="A51" s="262"/>
      <c r="D51" s="262"/>
    </row>
    <row r="52" spans="1:4" x14ac:dyDescent="0.3">
      <c r="A52" s="262"/>
      <c r="D52" s="262"/>
    </row>
    <row r="53" spans="1:4" x14ac:dyDescent="0.3">
      <c r="A53" s="262"/>
      <c r="D53" s="262"/>
    </row>
    <row r="54" spans="1:4" x14ac:dyDescent="0.3">
      <c r="A54" s="262"/>
      <c r="D54" s="262"/>
    </row>
    <row r="55" spans="1:4" x14ac:dyDescent="0.3">
      <c r="A55" s="262"/>
      <c r="D55" s="262"/>
    </row>
    <row r="56" spans="1:4" x14ac:dyDescent="0.3">
      <c r="A56" s="262"/>
      <c r="D56" s="262"/>
    </row>
    <row r="57" spans="1:4" x14ac:dyDescent="0.3">
      <c r="A57" s="262"/>
      <c r="D57" s="262"/>
    </row>
    <row r="58" spans="1:4" x14ac:dyDescent="0.3">
      <c r="A58" s="262"/>
      <c r="D58" s="262"/>
    </row>
    <row r="59" spans="1:4" x14ac:dyDescent="0.3">
      <c r="A59" s="262"/>
      <c r="D59" s="262"/>
    </row>
    <row r="60" spans="1:4" x14ac:dyDescent="0.3">
      <c r="A60" s="262"/>
      <c r="D60" s="262"/>
    </row>
    <row r="61" spans="1:4" x14ac:dyDescent="0.3">
      <c r="A61" s="262"/>
      <c r="D61" s="262"/>
    </row>
    <row r="62" spans="1:4" x14ac:dyDescent="0.3">
      <c r="A62" s="262"/>
      <c r="D62" s="262"/>
    </row>
    <row r="63" spans="1:4" x14ac:dyDescent="0.3">
      <c r="A63" s="262"/>
      <c r="D63" s="262"/>
    </row>
    <row r="64" spans="1:4" x14ac:dyDescent="0.3">
      <c r="A64" s="262"/>
      <c r="D64" s="262"/>
    </row>
    <row r="65" spans="1:4" x14ac:dyDescent="0.3">
      <c r="A65" s="262"/>
      <c r="D65" s="262"/>
    </row>
    <row r="66" spans="1:4" x14ac:dyDescent="0.3">
      <c r="A66" s="262"/>
      <c r="D66" s="262"/>
    </row>
    <row r="67" spans="1:4" x14ac:dyDescent="0.3">
      <c r="A67" s="262"/>
      <c r="D67" s="262"/>
    </row>
    <row r="68" spans="1:4" x14ac:dyDescent="0.3">
      <c r="A68" s="262"/>
      <c r="D68" s="262"/>
    </row>
    <row r="69" spans="1:4" x14ac:dyDescent="0.3">
      <c r="A69" s="262"/>
      <c r="D69" s="262"/>
    </row>
    <row r="70" spans="1:4" x14ac:dyDescent="0.3">
      <c r="A70" s="262"/>
      <c r="D70" s="262"/>
    </row>
    <row r="71" spans="1:4" x14ac:dyDescent="0.3">
      <c r="A71" s="262"/>
      <c r="D71" s="262"/>
    </row>
    <row r="72" spans="1:4" x14ac:dyDescent="0.3">
      <c r="A72" s="262"/>
      <c r="D72" s="262"/>
    </row>
    <row r="73" spans="1:4" x14ac:dyDescent="0.3">
      <c r="A73" s="262"/>
      <c r="D73" s="262"/>
    </row>
    <row r="74" spans="1:4" x14ac:dyDescent="0.3">
      <c r="A74" s="262"/>
      <c r="D74" s="262"/>
    </row>
    <row r="75" spans="1:4" x14ac:dyDescent="0.3">
      <c r="A75" s="262"/>
      <c r="D75" s="262"/>
    </row>
    <row r="76" spans="1:4" x14ac:dyDescent="0.3">
      <c r="A76" s="262"/>
      <c r="D76" s="262"/>
    </row>
    <row r="77" spans="1:4" x14ac:dyDescent="0.3">
      <c r="A77" s="262"/>
      <c r="D77" s="262"/>
    </row>
    <row r="78" spans="1:4" x14ac:dyDescent="0.3">
      <c r="A78" s="262"/>
      <c r="D78" s="262"/>
    </row>
    <row r="79" spans="1:4" x14ac:dyDescent="0.3">
      <c r="A79" s="262"/>
      <c r="D79" s="262"/>
    </row>
    <row r="80" spans="1:4" x14ac:dyDescent="0.3">
      <c r="A80" s="262"/>
      <c r="D80" s="262"/>
    </row>
    <row r="81" spans="1:4" x14ac:dyDescent="0.3">
      <c r="A81" s="262"/>
      <c r="D81" s="262"/>
    </row>
    <row r="82" spans="1:4" x14ac:dyDescent="0.3">
      <c r="A82" s="262"/>
      <c r="D82" s="262"/>
    </row>
    <row r="83" spans="1:4" x14ac:dyDescent="0.3">
      <c r="A83" s="262"/>
      <c r="D83" s="262"/>
    </row>
    <row r="84" spans="1:4" x14ac:dyDescent="0.3">
      <c r="A84" s="262"/>
      <c r="D84" s="262"/>
    </row>
    <row r="85" spans="1:4" x14ac:dyDescent="0.3">
      <c r="A85" s="262"/>
      <c r="D85" s="262"/>
    </row>
    <row r="86" spans="1:4" x14ac:dyDescent="0.3">
      <c r="A86" s="262"/>
      <c r="D86" s="262"/>
    </row>
    <row r="87" spans="1:4" x14ac:dyDescent="0.3">
      <c r="A87" s="262"/>
      <c r="D87" s="262"/>
    </row>
    <row r="88" spans="1:4" x14ac:dyDescent="0.3">
      <c r="A88" s="262"/>
      <c r="D88" s="262"/>
    </row>
    <row r="89" spans="1:4" x14ac:dyDescent="0.3">
      <c r="A89" s="262"/>
      <c r="D89" s="262"/>
    </row>
    <row r="90" spans="1:4" x14ac:dyDescent="0.3">
      <c r="A90" s="262"/>
      <c r="D90" s="262"/>
    </row>
    <row r="91" spans="1:4" x14ac:dyDescent="0.3">
      <c r="A91" s="262"/>
      <c r="D91" s="262"/>
    </row>
    <row r="92" spans="1:4" x14ac:dyDescent="0.3">
      <c r="A92" s="262"/>
      <c r="D92" s="262"/>
    </row>
    <row r="93" spans="1:4" x14ac:dyDescent="0.3">
      <c r="A93" s="262"/>
      <c r="D93" s="262"/>
    </row>
    <row r="94" spans="1:4" x14ac:dyDescent="0.3">
      <c r="A94" s="262"/>
      <c r="D94" s="262"/>
    </row>
    <row r="95" spans="1:4" x14ac:dyDescent="0.3">
      <c r="A95" s="262"/>
      <c r="D95" s="262"/>
    </row>
    <row r="96" spans="1:4" x14ac:dyDescent="0.3">
      <c r="A96" s="262"/>
      <c r="D96" s="262"/>
    </row>
    <row r="97" spans="1:4" x14ac:dyDescent="0.3">
      <c r="A97" s="262"/>
      <c r="D97" s="262"/>
    </row>
    <row r="98" spans="1:4" x14ac:dyDescent="0.3">
      <c r="A98" s="262"/>
      <c r="D98" s="262"/>
    </row>
    <row r="99" spans="1:4" x14ac:dyDescent="0.3">
      <c r="A99" s="262"/>
      <c r="D99" s="262"/>
    </row>
    <row r="100" spans="1:4" x14ac:dyDescent="0.3">
      <c r="A100" s="262"/>
      <c r="D100" s="262"/>
    </row>
    <row r="101" spans="1:4" x14ac:dyDescent="0.3">
      <c r="A101" s="262"/>
      <c r="D101" s="262"/>
    </row>
    <row r="102" spans="1:4" x14ac:dyDescent="0.3">
      <c r="A102" s="262"/>
      <c r="D102" s="262"/>
    </row>
    <row r="103" spans="1:4" x14ac:dyDescent="0.3">
      <c r="A103" s="262"/>
      <c r="D103" s="262"/>
    </row>
    <row r="104" spans="1:4" x14ac:dyDescent="0.3">
      <c r="A104" s="262"/>
      <c r="D104" s="262"/>
    </row>
    <row r="105" spans="1:4" x14ac:dyDescent="0.3">
      <c r="A105" s="262"/>
      <c r="D105" s="262"/>
    </row>
    <row r="106" spans="1:4" x14ac:dyDescent="0.3">
      <c r="A106" s="262"/>
      <c r="D106" s="262"/>
    </row>
    <row r="107" spans="1:4" x14ac:dyDescent="0.3">
      <c r="A107" s="262"/>
      <c r="D107" s="262"/>
    </row>
    <row r="108" spans="1:4" x14ac:dyDescent="0.3">
      <c r="A108" s="262"/>
      <c r="D108" s="262"/>
    </row>
    <row r="109" spans="1:4" x14ac:dyDescent="0.3">
      <c r="A109" s="262"/>
      <c r="D109" s="262"/>
    </row>
    <row r="110" spans="1:4" x14ac:dyDescent="0.3">
      <c r="A110" s="262"/>
      <c r="D110" s="262"/>
    </row>
    <row r="111" spans="1:4" x14ac:dyDescent="0.3">
      <c r="A111" s="262"/>
      <c r="D111" s="262"/>
    </row>
    <row r="112" spans="1:4" x14ac:dyDescent="0.3">
      <c r="A112" s="262"/>
      <c r="D112" s="262"/>
    </row>
    <row r="113" spans="1:4" x14ac:dyDescent="0.3">
      <c r="A113" s="262"/>
      <c r="D113" s="262"/>
    </row>
    <row r="114" spans="1:4" x14ac:dyDescent="0.3">
      <c r="A114" s="262"/>
      <c r="D114" s="262"/>
    </row>
    <row r="115" spans="1:4" x14ac:dyDescent="0.3">
      <c r="A115" s="262"/>
      <c r="D115" s="262"/>
    </row>
    <row r="116" spans="1:4" x14ac:dyDescent="0.3">
      <c r="A116" s="262"/>
      <c r="D116" s="262"/>
    </row>
    <row r="117" spans="1:4" x14ac:dyDescent="0.3">
      <c r="A117" s="262"/>
      <c r="D117" s="262"/>
    </row>
    <row r="118" spans="1:4" x14ac:dyDescent="0.3">
      <c r="A118" s="262"/>
      <c r="D118" s="262"/>
    </row>
    <row r="119" spans="1:4" x14ac:dyDescent="0.3">
      <c r="A119" s="262"/>
      <c r="D119" s="262"/>
    </row>
    <row r="120" spans="1:4" x14ac:dyDescent="0.3">
      <c r="A120" s="262"/>
      <c r="D120" s="262"/>
    </row>
    <row r="121" spans="1:4" x14ac:dyDescent="0.3">
      <c r="A121" s="262"/>
      <c r="D121" s="262"/>
    </row>
    <row r="122" spans="1:4" x14ac:dyDescent="0.3">
      <c r="A122" s="262"/>
      <c r="D122" s="262"/>
    </row>
    <row r="123" spans="1:4" x14ac:dyDescent="0.3">
      <c r="A123" s="262"/>
      <c r="D123" s="262"/>
    </row>
    <row r="124" spans="1:4" x14ac:dyDescent="0.3">
      <c r="A124" s="262"/>
      <c r="D124" s="262"/>
    </row>
    <row r="125" spans="1:4" x14ac:dyDescent="0.3">
      <c r="A125" s="262"/>
      <c r="D125" s="262"/>
    </row>
    <row r="126" spans="1:4" x14ac:dyDescent="0.3">
      <c r="A126" s="262"/>
      <c r="D126" s="262"/>
    </row>
    <row r="127" spans="1:4" x14ac:dyDescent="0.3">
      <c r="A127" s="262"/>
      <c r="D127" s="262"/>
    </row>
    <row r="128" spans="1:4" x14ac:dyDescent="0.3">
      <c r="A128" s="262"/>
      <c r="D128" s="262"/>
    </row>
    <row r="129" spans="1:4" x14ac:dyDescent="0.3">
      <c r="A129" s="262"/>
      <c r="D129" s="262"/>
    </row>
    <row r="130" spans="1:4" x14ac:dyDescent="0.3">
      <c r="A130" s="262"/>
      <c r="D130" s="262"/>
    </row>
    <row r="131" spans="1:4" x14ac:dyDescent="0.3">
      <c r="A131" s="262"/>
      <c r="D131" s="262"/>
    </row>
    <row r="132" spans="1:4" x14ac:dyDescent="0.3">
      <c r="A132" s="262"/>
      <c r="D132" s="262"/>
    </row>
    <row r="133" spans="1:4" x14ac:dyDescent="0.3">
      <c r="A133" s="262"/>
      <c r="D133" s="262"/>
    </row>
    <row r="134" spans="1:4" x14ac:dyDescent="0.3">
      <c r="A134" s="262"/>
      <c r="D134" s="262"/>
    </row>
    <row r="135" spans="1:4" x14ac:dyDescent="0.3">
      <c r="A135" s="262"/>
      <c r="D135" s="262"/>
    </row>
    <row r="136" spans="1:4" x14ac:dyDescent="0.3">
      <c r="A136" s="262"/>
      <c r="D136" s="262"/>
    </row>
    <row r="137" spans="1:4" x14ac:dyDescent="0.3">
      <c r="A137" s="262"/>
      <c r="D137" s="262"/>
    </row>
    <row r="138" spans="1:4" x14ac:dyDescent="0.3">
      <c r="A138" s="262"/>
      <c r="D138" s="262"/>
    </row>
    <row r="139" spans="1:4" x14ac:dyDescent="0.3">
      <c r="A139" s="262"/>
      <c r="D139" s="262"/>
    </row>
    <row r="140" spans="1:4" x14ac:dyDescent="0.3">
      <c r="A140" s="262"/>
      <c r="D140" s="262"/>
    </row>
    <row r="141" spans="1:4" x14ac:dyDescent="0.3">
      <c r="A141" s="262"/>
      <c r="D141" s="262"/>
    </row>
    <row r="142" spans="1:4" x14ac:dyDescent="0.3">
      <c r="A142" s="262"/>
      <c r="D142" s="262"/>
    </row>
    <row r="143" spans="1:4" x14ac:dyDescent="0.3">
      <c r="A143" s="262"/>
      <c r="D143" s="262"/>
    </row>
    <row r="144" spans="1:4" x14ac:dyDescent="0.3">
      <c r="A144" s="262"/>
      <c r="D144" s="262"/>
    </row>
    <row r="145" spans="1:4" x14ac:dyDescent="0.3">
      <c r="A145" s="262"/>
      <c r="D145" s="262"/>
    </row>
    <row r="146" spans="1:4" x14ac:dyDescent="0.3">
      <c r="A146" s="262"/>
      <c r="D146" s="262"/>
    </row>
    <row r="147" spans="1:4" x14ac:dyDescent="0.3">
      <c r="A147" s="262"/>
      <c r="D147" s="262"/>
    </row>
    <row r="148" spans="1:4" x14ac:dyDescent="0.3">
      <c r="A148" s="262"/>
      <c r="D148" s="262"/>
    </row>
    <row r="149" spans="1:4" x14ac:dyDescent="0.3">
      <c r="A149" s="262"/>
      <c r="D149" s="262"/>
    </row>
    <row r="150" spans="1:4" x14ac:dyDescent="0.3">
      <c r="A150" s="262"/>
      <c r="D150" s="262"/>
    </row>
    <row r="151" spans="1:4" x14ac:dyDescent="0.3">
      <c r="A151" s="262"/>
      <c r="D151" s="262"/>
    </row>
    <row r="152" spans="1:4" x14ac:dyDescent="0.3">
      <c r="A152" s="262"/>
      <c r="D152" s="262"/>
    </row>
    <row r="153" spans="1:4" x14ac:dyDescent="0.3">
      <c r="A153" s="262"/>
      <c r="D153" s="262"/>
    </row>
    <row r="154" spans="1:4" x14ac:dyDescent="0.3">
      <c r="A154" s="262"/>
      <c r="D154" s="262"/>
    </row>
    <row r="155" spans="1:4" x14ac:dyDescent="0.3">
      <c r="A155" s="262"/>
      <c r="D155" s="262"/>
    </row>
    <row r="156" spans="1:4" x14ac:dyDescent="0.3">
      <c r="A156" s="262"/>
      <c r="D156" s="262"/>
    </row>
    <row r="157" spans="1:4" x14ac:dyDescent="0.3">
      <c r="A157" s="262"/>
      <c r="D157" s="262"/>
    </row>
    <row r="158" spans="1:4" x14ac:dyDescent="0.3">
      <c r="A158" s="262"/>
      <c r="D158" s="262"/>
    </row>
    <row r="159" spans="1:4" x14ac:dyDescent="0.3">
      <c r="A159" s="262"/>
      <c r="D159" s="262"/>
    </row>
    <row r="160" spans="1:4" x14ac:dyDescent="0.3">
      <c r="A160" s="262"/>
      <c r="D160" s="262"/>
    </row>
    <row r="161" spans="1:4" x14ac:dyDescent="0.3">
      <c r="A161" s="262"/>
      <c r="D161" s="262"/>
    </row>
    <row r="162" spans="1:4" x14ac:dyDescent="0.3">
      <c r="A162" s="262"/>
      <c r="D162" s="262"/>
    </row>
    <row r="163" spans="1:4" x14ac:dyDescent="0.3">
      <c r="A163" s="262"/>
      <c r="D163" s="262"/>
    </row>
    <row r="164" spans="1:4" x14ac:dyDescent="0.3">
      <c r="A164" s="262"/>
      <c r="D164" s="262"/>
    </row>
    <row r="165" spans="1:4" x14ac:dyDescent="0.3">
      <c r="A165" s="262"/>
      <c r="D165" s="262"/>
    </row>
    <row r="166" spans="1:4" x14ac:dyDescent="0.3">
      <c r="A166" s="262"/>
      <c r="D166" s="262"/>
    </row>
    <row r="167" spans="1:4" x14ac:dyDescent="0.3">
      <c r="A167" s="262"/>
      <c r="D167" s="262"/>
    </row>
    <row r="168" spans="1:4" x14ac:dyDescent="0.3">
      <c r="A168" s="262"/>
      <c r="D168" s="262"/>
    </row>
    <row r="169" spans="1:4" x14ac:dyDescent="0.3">
      <c r="A169" s="262"/>
      <c r="D169" s="262"/>
    </row>
    <row r="170" spans="1:4" x14ac:dyDescent="0.3">
      <c r="A170" s="262"/>
      <c r="D170" s="262"/>
    </row>
    <row r="171" spans="1:4" x14ac:dyDescent="0.3">
      <c r="A171" s="262"/>
      <c r="D171" s="262"/>
    </row>
    <row r="172" spans="1:4" x14ac:dyDescent="0.3">
      <c r="A172" s="262"/>
      <c r="D172" s="262"/>
    </row>
    <row r="173" spans="1:4" x14ac:dyDescent="0.3">
      <c r="A173" s="262"/>
      <c r="D173" s="262"/>
    </row>
    <row r="174" spans="1:4" x14ac:dyDescent="0.3">
      <c r="A174" s="262"/>
      <c r="D174" s="262"/>
    </row>
    <row r="175" spans="1:4" x14ac:dyDescent="0.3">
      <c r="A175" s="262"/>
      <c r="D175" s="262"/>
    </row>
    <row r="176" spans="1:4" x14ac:dyDescent="0.3">
      <c r="A176" s="262"/>
      <c r="D176" s="262"/>
    </row>
    <row r="177" spans="1:4" x14ac:dyDescent="0.3">
      <c r="A177" s="262"/>
      <c r="D177" s="262"/>
    </row>
    <row r="178" spans="1:4" x14ac:dyDescent="0.3">
      <c r="A178" s="262"/>
      <c r="D178" s="262"/>
    </row>
    <row r="179" spans="1:4" x14ac:dyDescent="0.3">
      <c r="A179" s="262"/>
      <c r="D179" s="262"/>
    </row>
    <row r="180" spans="1:4" x14ac:dyDescent="0.3">
      <c r="A180" s="262"/>
      <c r="D180" s="262"/>
    </row>
    <row r="181" spans="1:4" x14ac:dyDescent="0.3">
      <c r="A181" s="262"/>
      <c r="D181" s="262"/>
    </row>
    <row r="182" spans="1:4" x14ac:dyDescent="0.3">
      <c r="A182" s="262"/>
      <c r="D182" s="262"/>
    </row>
    <row r="183" spans="1:4" x14ac:dyDescent="0.3">
      <c r="A183" s="262"/>
      <c r="D183" s="262"/>
    </row>
    <row r="184" spans="1:4" x14ac:dyDescent="0.3">
      <c r="A184" s="262"/>
      <c r="D184" s="262"/>
    </row>
    <row r="185" spans="1:4" x14ac:dyDescent="0.3">
      <c r="A185" s="262"/>
      <c r="D185" s="262"/>
    </row>
    <row r="186" spans="1:4" x14ac:dyDescent="0.3">
      <c r="A186" s="262"/>
      <c r="D186" s="262"/>
    </row>
    <row r="187" spans="1:4" x14ac:dyDescent="0.3">
      <c r="A187" s="262"/>
      <c r="D187" s="262"/>
    </row>
    <row r="188" spans="1:4" x14ac:dyDescent="0.3">
      <c r="A188" s="262"/>
      <c r="D188" s="262"/>
    </row>
    <row r="189" spans="1:4" x14ac:dyDescent="0.3">
      <c r="A189" s="262"/>
      <c r="D189" s="262"/>
    </row>
    <row r="190" spans="1:4" x14ac:dyDescent="0.3">
      <c r="A190" s="262"/>
      <c r="D190" s="262"/>
    </row>
    <row r="191" spans="1:4" x14ac:dyDescent="0.3">
      <c r="A191" s="262"/>
      <c r="D191" s="262"/>
    </row>
    <row r="192" spans="1:4" x14ac:dyDescent="0.3">
      <c r="A192" s="262"/>
      <c r="D192" s="262"/>
    </row>
    <row r="193" spans="1:4" x14ac:dyDescent="0.3">
      <c r="A193" s="262"/>
      <c r="D193" s="262"/>
    </row>
    <row r="194" spans="1:4" x14ac:dyDescent="0.3">
      <c r="A194" s="262"/>
      <c r="D194" s="262"/>
    </row>
    <row r="195" spans="1:4" x14ac:dyDescent="0.3">
      <c r="A195" s="262"/>
      <c r="D195" s="262"/>
    </row>
    <row r="196" spans="1:4" x14ac:dyDescent="0.3">
      <c r="A196" s="262"/>
      <c r="D196" s="262"/>
    </row>
    <row r="197" spans="1:4" x14ac:dyDescent="0.3">
      <c r="A197" s="262"/>
      <c r="D197" s="262"/>
    </row>
    <row r="198" spans="1:4" x14ac:dyDescent="0.3">
      <c r="A198" s="262"/>
      <c r="D198" s="262"/>
    </row>
    <row r="199" spans="1:4" x14ac:dyDescent="0.3">
      <c r="A199" s="262"/>
      <c r="D199" s="262"/>
    </row>
    <row r="200" spans="1:4" x14ac:dyDescent="0.3">
      <c r="A200" s="262"/>
      <c r="D200" s="262"/>
    </row>
    <row r="201" spans="1:4" x14ac:dyDescent="0.3">
      <c r="A201" s="262"/>
      <c r="D201" s="262"/>
    </row>
    <row r="202" spans="1:4" x14ac:dyDescent="0.3">
      <c r="A202" s="262"/>
      <c r="D202" s="262"/>
    </row>
    <row r="203" spans="1:4" x14ac:dyDescent="0.3">
      <c r="A203" s="262"/>
      <c r="D203" s="262"/>
    </row>
    <row r="204" spans="1:4" x14ac:dyDescent="0.3">
      <c r="A204" s="262"/>
      <c r="D204" s="262"/>
    </row>
    <row r="205" spans="1:4" x14ac:dyDescent="0.3">
      <c r="A205" s="262"/>
      <c r="D205" s="262"/>
    </row>
    <row r="206" spans="1:4" x14ac:dyDescent="0.3">
      <c r="A206" s="262"/>
      <c r="D206" s="262"/>
    </row>
    <row r="207" spans="1:4" x14ac:dyDescent="0.3">
      <c r="A207" s="262"/>
      <c r="D207" s="262"/>
    </row>
    <row r="208" spans="1:4" x14ac:dyDescent="0.3">
      <c r="A208" s="262"/>
      <c r="D208" s="262"/>
    </row>
    <row r="209" spans="1:4" x14ac:dyDescent="0.3">
      <c r="A209" s="262"/>
      <c r="D209" s="262"/>
    </row>
    <row r="210" spans="1:4" x14ac:dyDescent="0.3">
      <c r="A210" s="262"/>
      <c r="D210" s="262"/>
    </row>
    <row r="211" spans="1:4" x14ac:dyDescent="0.3">
      <c r="A211" s="262"/>
      <c r="D211" s="262"/>
    </row>
    <row r="212" spans="1:4" x14ac:dyDescent="0.3">
      <c r="A212" s="262"/>
      <c r="D212" s="262"/>
    </row>
    <row r="213" spans="1:4" x14ac:dyDescent="0.3">
      <c r="A213" s="262"/>
      <c r="D213" s="262"/>
    </row>
    <row r="214" spans="1:4" x14ac:dyDescent="0.3">
      <c r="A214" s="262"/>
      <c r="D214" s="262"/>
    </row>
    <row r="215" spans="1:4" x14ac:dyDescent="0.3">
      <c r="A215" s="262"/>
      <c r="D215" s="262"/>
    </row>
    <row r="216" spans="1:4" x14ac:dyDescent="0.3">
      <c r="A216" s="262"/>
      <c r="D216" s="262"/>
    </row>
    <row r="217" spans="1:4" x14ac:dyDescent="0.3">
      <c r="A217" s="262"/>
      <c r="D217" s="262"/>
    </row>
    <row r="218" spans="1:4" x14ac:dyDescent="0.3">
      <c r="A218" s="262"/>
      <c r="D218" s="262"/>
    </row>
    <row r="219" spans="1:4" x14ac:dyDescent="0.3">
      <c r="A219" s="262"/>
      <c r="D219" s="262"/>
    </row>
    <row r="220" spans="1:4" x14ac:dyDescent="0.3">
      <c r="A220" s="262"/>
      <c r="D220" s="262"/>
    </row>
    <row r="221" spans="1:4" x14ac:dyDescent="0.3">
      <c r="A221" s="262"/>
      <c r="D221" s="262"/>
    </row>
    <row r="222" spans="1:4" x14ac:dyDescent="0.3">
      <c r="A222" s="262"/>
      <c r="D222" s="262"/>
    </row>
    <row r="223" spans="1:4" x14ac:dyDescent="0.3">
      <c r="A223" s="262"/>
      <c r="D223" s="262"/>
    </row>
    <row r="224" spans="1:4" x14ac:dyDescent="0.3">
      <c r="A224" s="262"/>
      <c r="D224" s="262"/>
    </row>
    <row r="225" spans="1:4" x14ac:dyDescent="0.3">
      <c r="A225" s="262"/>
      <c r="D225" s="262"/>
    </row>
    <row r="226" spans="1:4" x14ac:dyDescent="0.3">
      <c r="A226" s="262"/>
      <c r="D226" s="262"/>
    </row>
    <row r="227" spans="1:4" x14ac:dyDescent="0.3">
      <c r="A227" s="262"/>
      <c r="D227" s="262"/>
    </row>
    <row r="228" spans="1:4" x14ac:dyDescent="0.3">
      <c r="A228" s="262"/>
      <c r="D228" s="262"/>
    </row>
    <row r="229" spans="1:4" x14ac:dyDescent="0.3">
      <c r="A229" s="262"/>
      <c r="D229" s="262"/>
    </row>
    <row r="230" spans="1:4" x14ac:dyDescent="0.3">
      <c r="A230" s="262"/>
      <c r="D230" s="262"/>
    </row>
    <row r="231" spans="1:4" x14ac:dyDescent="0.3">
      <c r="A231" s="262"/>
      <c r="D231" s="262"/>
    </row>
    <row r="232" spans="1:4" x14ac:dyDescent="0.3">
      <c r="A232" s="262"/>
      <c r="D232" s="262"/>
    </row>
    <row r="233" spans="1:4" x14ac:dyDescent="0.3">
      <c r="A233" s="262"/>
      <c r="D233" s="262"/>
    </row>
    <row r="234" spans="1:4" x14ac:dyDescent="0.3">
      <c r="A234" s="262"/>
      <c r="D234" s="262"/>
    </row>
    <row r="235" spans="1:4" x14ac:dyDescent="0.3">
      <c r="A235" s="262"/>
      <c r="D235" s="262"/>
    </row>
    <row r="236" spans="1:4" x14ac:dyDescent="0.3">
      <c r="A236" s="262"/>
      <c r="D236" s="262"/>
    </row>
    <row r="237" spans="1:4" x14ac:dyDescent="0.3">
      <c r="A237" s="262"/>
      <c r="D237" s="262"/>
    </row>
    <row r="238" spans="1:4" x14ac:dyDescent="0.3">
      <c r="A238" s="262"/>
      <c r="D238" s="262"/>
    </row>
    <row r="239" spans="1:4" x14ac:dyDescent="0.3">
      <c r="A239" s="262"/>
      <c r="D239" s="262"/>
    </row>
    <row r="240" spans="1:4" x14ac:dyDescent="0.3">
      <c r="A240" s="262"/>
      <c r="D240" s="262"/>
    </row>
    <row r="241" spans="1:4" x14ac:dyDescent="0.3">
      <c r="A241" s="262"/>
      <c r="D241" s="262"/>
    </row>
    <row r="242" spans="1:4" x14ac:dyDescent="0.3">
      <c r="A242" s="262"/>
      <c r="D242" s="262"/>
    </row>
    <row r="243" spans="1:4" x14ac:dyDescent="0.3">
      <c r="A243" s="262"/>
      <c r="D243" s="262"/>
    </row>
    <row r="244" spans="1:4" x14ac:dyDescent="0.3">
      <c r="A244" s="262"/>
      <c r="D244" s="262"/>
    </row>
    <row r="245" spans="1:4" x14ac:dyDescent="0.3">
      <c r="A245" s="262"/>
      <c r="D245" s="262"/>
    </row>
    <row r="246" spans="1:4" x14ac:dyDescent="0.3">
      <c r="A246" s="262"/>
      <c r="D246" s="262"/>
    </row>
    <row r="247" spans="1:4" x14ac:dyDescent="0.3">
      <c r="A247" s="262"/>
      <c r="D247" s="262"/>
    </row>
    <row r="248" spans="1:4" x14ac:dyDescent="0.3">
      <c r="A248" s="262"/>
      <c r="D248" s="262"/>
    </row>
    <row r="249" spans="1:4" x14ac:dyDescent="0.3">
      <c r="A249" s="262"/>
      <c r="D249" s="262"/>
    </row>
    <row r="250" spans="1:4" x14ac:dyDescent="0.3">
      <c r="A250" s="262"/>
      <c r="D250" s="262"/>
    </row>
    <row r="251" spans="1:4" x14ac:dyDescent="0.3">
      <c r="A251" s="262"/>
      <c r="D251" s="262"/>
    </row>
    <row r="252" spans="1:4" x14ac:dyDescent="0.3">
      <c r="A252" s="262"/>
      <c r="D252" s="262"/>
    </row>
    <row r="253" spans="1:4" x14ac:dyDescent="0.3">
      <c r="A253" s="262"/>
      <c r="D253" s="262"/>
    </row>
    <row r="254" spans="1:4" x14ac:dyDescent="0.3">
      <c r="A254" s="262"/>
      <c r="D254" s="262"/>
    </row>
    <row r="255" spans="1:4" x14ac:dyDescent="0.3">
      <c r="A255" s="262"/>
      <c r="D255" s="262"/>
    </row>
    <row r="256" spans="1:4" x14ac:dyDescent="0.3">
      <c r="A256" s="262"/>
      <c r="D256" s="262"/>
    </row>
    <row r="257" spans="1:4" x14ac:dyDescent="0.3">
      <c r="A257" s="262"/>
      <c r="D257" s="262"/>
    </row>
    <row r="258" spans="1:4" x14ac:dyDescent="0.3">
      <c r="A258" s="262"/>
      <c r="D258" s="262"/>
    </row>
    <row r="259" spans="1:4" x14ac:dyDescent="0.3">
      <c r="A259" s="262"/>
      <c r="D259" s="262"/>
    </row>
    <row r="260" spans="1:4" x14ac:dyDescent="0.3">
      <c r="A260" s="262"/>
      <c r="D260" s="262"/>
    </row>
    <row r="261" spans="1:4" x14ac:dyDescent="0.3">
      <c r="A261" s="262"/>
      <c r="D261" s="262"/>
    </row>
    <row r="262" spans="1:4" x14ac:dyDescent="0.3">
      <c r="A262" s="262"/>
      <c r="D262" s="262"/>
    </row>
    <row r="263" spans="1:4" x14ac:dyDescent="0.3">
      <c r="A263" s="262"/>
      <c r="D263" s="262"/>
    </row>
    <row r="264" spans="1:4" x14ac:dyDescent="0.3">
      <c r="A264" s="262"/>
      <c r="D264" s="262"/>
    </row>
    <row r="265" spans="1:4" x14ac:dyDescent="0.3">
      <c r="A265" s="262"/>
      <c r="D265" s="262"/>
    </row>
    <row r="266" spans="1:4" x14ac:dyDescent="0.3">
      <c r="A266" s="262"/>
      <c r="D266" s="262"/>
    </row>
    <row r="267" spans="1:4" x14ac:dyDescent="0.3">
      <c r="A267" s="262"/>
      <c r="D267" s="262"/>
    </row>
    <row r="268" spans="1:4" x14ac:dyDescent="0.3">
      <c r="A268" s="262"/>
      <c r="D268" s="262"/>
    </row>
    <row r="269" spans="1:4" x14ac:dyDescent="0.3">
      <c r="A269" s="262"/>
      <c r="D269" s="262"/>
    </row>
    <row r="270" spans="1:4" x14ac:dyDescent="0.3">
      <c r="A270" s="262"/>
      <c r="D270" s="262"/>
    </row>
    <row r="271" spans="1:4" x14ac:dyDescent="0.3">
      <c r="A271" s="262"/>
      <c r="D271" s="262"/>
    </row>
    <row r="272" spans="1:4" x14ac:dyDescent="0.3">
      <c r="A272" s="262"/>
      <c r="D272" s="262"/>
    </row>
    <row r="273" spans="1:4" x14ac:dyDescent="0.3">
      <c r="A273" s="262"/>
      <c r="D273" s="262"/>
    </row>
    <row r="274" spans="1:4" x14ac:dyDescent="0.3">
      <c r="A274" s="262"/>
      <c r="D274" s="262"/>
    </row>
    <row r="275" spans="1:4" x14ac:dyDescent="0.3">
      <c r="A275" s="262"/>
      <c r="D275" s="262"/>
    </row>
    <row r="276" spans="1:4" x14ac:dyDescent="0.3">
      <c r="A276" s="262"/>
      <c r="D276" s="262"/>
    </row>
    <row r="277" spans="1:4" x14ac:dyDescent="0.3">
      <c r="A277" s="262"/>
      <c r="D277" s="262"/>
    </row>
    <row r="278" spans="1:4" x14ac:dyDescent="0.3">
      <c r="A278" s="262"/>
      <c r="D278" s="262"/>
    </row>
    <row r="279" spans="1:4" x14ac:dyDescent="0.3">
      <c r="A279" s="262"/>
      <c r="D279" s="262"/>
    </row>
    <row r="280" spans="1:4" x14ac:dyDescent="0.3">
      <c r="A280" s="262"/>
      <c r="D280" s="262"/>
    </row>
    <row r="281" spans="1:4" x14ac:dyDescent="0.3">
      <c r="A281" s="262"/>
      <c r="D281" s="262"/>
    </row>
    <row r="282" spans="1:4" x14ac:dyDescent="0.3">
      <c r="A282" s="262"/>
      <c r="D282" s="262"/>
    </row>
    <row r="283" spans="1:4" x14ac:dyDescent="0.3">
      <c r="A283" s="262"/>
      <c r="D283" s="262"/>
    </row>
    <row r="284" spans="1:4" x14ac:dyDescent="0.3">
      <c r="A284" s="262"/>
      <c r="D284" s="262"/>
    </row>
    <row r="285" spans="1:4" x14ac:dyDescent="0.3">
      <c r="A285" s="262"/>
      <c r="D285" s="262"/>
    </row>
    <row r="286" spans="1:4" x14ac:dyDescent="0.3">
      <c r="A286" s="262"/>
      <c r="D286" s="262"/>
    </row>
    <row r="287" spans="1:4" x14ac:dyDescent="0.3">
      <c r="A287" s="262"/>
      <c r="D287" s="262"/>
    </row>
    <row r="288" spans="1:4" x14ac:dyDescent="0.3">
      <c r="A288" s="262"/>
      <c r="D288" s="262"/>
    </row>
    <row r="289" spans="1:4" x14ac:dyDescent="0.3">
      <c r="A289" s="262"/>
      <c r="D289" s="262"/>
    </row>
    <row r="290" spans="1:4" x14ac:dyDescent="0.3">
      <c r="A290" s="262"/>
      <c r="D290" s="262"/>
    </row>
    <row r="291" spans="1:4" x14ac:dyDescent="0.3">
      <c r="A291" s="262"/>
      <c r="D291" s="262"/>
    </row>
    <row r="292" spans="1:4" x14ac:dyDescent="0.3">
      <c r="A292" s="262"/>
      <c r="D292" s="262"/>
    </row>
    <row r="293" spans="1:4" x14ac:dyDescent="0.3">
      <c r="A293" s="262"/>
      <c r="D293" s="262"/>
    </row>
    <row r="294" spans="1:4" x14ac:dyDescent="0.3">
      <c r="A294" s="262"/>
      <c r="D294" s="262"/>
    </row>
    <row r="295" spans="1:4" x14ac:dyDescent="0.3">
      <c r="A295" s="262"/>
      <c r="D295" s="262"/>
    </row>
    <row r="296" spans="1:4" x14ac:dyDescent="0.3">
      <c r="A296" s="262"/>
      <c r="D296" s="262"/>
    </row>
    <row r="297" spans="1:4" x14ac:dyDescent="0.3">
      <c r="A297" s="262"/>
      <c r="D297" s="262"/>
    </row>
    <row r="298" spans="1:4" x14ac:dyDescent="0.3">
      <c r="A298" s="262"/>
      <c r="D298" s="262"/>
    </row>
    <row r="299" spans="1:4" x14ac:dyDescent="0.3">
      <c r="A299" s="262"/>
      <c r="D299" s="262"/>
    </row>
    <row r="300" spans="1:4" x14ac:dyDescent="0.3">
      <c r="A300" s="262"/>
      <c r="D300" s="262"/>
    </row>
    <row r="301" spans="1:4" x14ac:dyDescent="0.3">
      <c r="A301" s="262"/>
      <c r="D301" s="262"/>
    </row>
    <row r="302" spans="1:4" x14ac:dyDescent="0.3">
      <c r="A302" s="262"/>
      <c r="D302" s="262"/>
    </row>
    <row r="303" spans="1:4" x14ac:dyDescent="0.3">
      <c r="A303" s="262"/>
      <c r="D303" s="262"/>
    </row>
    <row r="304" spans="1:4" x14ac:dyDescent="0.3">
      <c r="A304" s="262"/>
      <c r="D304" s="262"/>
    </row>
    <row r="305" spans="1:4" x14ac:dyDescent="0.3">
      <c r="A305" s="262"/>
      <c r="D305" s="262"/>
    </row>
    <row r="306" spans="1:4" x14ac:dyDescent="0.3">
      <c r="A306" s="262"/>
      <c r="D306" s="262"/>
    </row>
    <row r="307" spans="1:4" x14ac:dyDescent="0.3">
      <c r="A307" s="262"/>
      <c r="D307" s="262"/>
    </row>
    <row r="308" spans="1:4" x14ac:dyDescent="0.3">
      <c r="A308" s="262"/>
      <c r="D308" s="262"/>
    </row>
    <row r="309" spans="1:4" x14ac:dyDescent="0.3">
      <c r="A309" s="262"/>
      <c r="D309" s="262"/>
    </row>
    <row r="310" spans="1:4" x14ac:dyDescent="0.3">
      <c r="A310" s="262"/>
      <c r="D310" s="262"/>
    </row>
    <row r="311" spans="1:4" x14ac:dyDescent="0.3">
      <c r="A311" s="262"/>
      <c r="D311" s="262"/>
    </row>
    <row r="312" spans="1:4" x14ac:dyDescent="0.3">
      <c r="A312" s="262"/>
      <c r="D312" s="262"/>
    </row>
    <row r="313" spans="1:4" x14ac:dyDescent="0.3">
      <c r="A313" s="262"/>
      <c r="D313" s="262"/>
    </row>
    <row r="314" spans="1:4" x14ac:dyDescent="0.3">
      <c r="A314" s="262"/>
      <c r="D314" s="262"/>
    </row>
    <row r="315" spans="1:4" x14ac:dyDescent="0.3">
      <c r="A315" s="262"/>
      <c r="D315" s="262"/>
    </row>
    <row r="316" spans="1:4" x14ac:dyDescent="0.3">
      <c r="A316" s="262"/>
      <c r="D316" s="262"/>
    </row>
    <row r="317" spans="1:4" x14ac:dyDescent="0.3">
      <c r="A317" s="262"/>
      <c r="D317" s="262"/>
    </row>
    <row r="318" spans="1:4" x14ac:dyDescent="0.3">
      <c r="A318" s="262"/>
      <c r="D318" s="262"/>
    </row>
    <row r="319" spans="1:4" x14ac:dyDescent="0.3">
      <c r="A319" s="262"/>
      <c r="D319" s="262"/>
    </row>
    <row r="320" spans="1:4" x14ac:dyDescent="0.3">
      <c r="A320" s="262"/>
      <c r="D320" s="262"/>
    </row>
    <row r="321" spans="1:4" x14ac:dyDescent="0.3">
      <c r="A321" s="262"/>
      <c r="D321" s="262"/>
    </row>
    <row r="322" spans="1:4" x14ac:dyDescent="0.3">
      <c r="A322" s="262"/>
      <c r="D322" s="262"/>
    </row>
    <row r="323" spans="1:4" x14ac:dyDescent="0.3">
      <c r="A323" s="262"/>
      <c r="D323" s="262"/>
    </row>
    <row r="324" spans="1:4" x14ac:dyDescent="0.3">
      <c r="A324" s="262"/>
      <c r="D324" s="262"/>
    </row>
    <row r="325" spans="1:4" x14ac:dyDescent="0.3">
      <c r="A325" s="262"/>
      <c r="D325" s="262"/>
    </row>
    <row r="326" spans="1:4" x14ac:dyDescent="0.3">
      <c r="A326" s="262"/>
      <c r="D326" s="262"/>
    </row>
    <row r="327" spans="1:4" x14ac:dyDescent="0.3">
      <c r="A327" s="262"/>
      <c r="D327" s="262"/>
    </row>
    <row r="328" spans="1:4" x14ac:dyDescent="0.3">
      <c r="A328" s="262"/>
      <c r="D328" s="262"/>
    </row>
    <row r="329" spans="1:4" x14ac:dyDescent="0.3">
      <c r="A329" s="262"/>
      <c r="D329" s="262"/>
    </row>
    <row r="330" spans="1:4" x14ac:dyDescent="0.3">
      <c r="A330" s="262"/>
      <c r="D330" s="262"/>
    </row>
    <row r="331" spans="1:4" x14ac:dyDescent="0.3">
      <c r="A331" s="262"/>
      <c r="D331" s="262"/>
    </row>
    <row r="332" spans="1:4" x14ac:dyDescent="0.3">
      <c r="A332" s="262"/>
      <c r="D332" s="262"/>
    </row>
    <row r="333" spans="1:4" x14ac:dyDescent="0.3">
      <c r="A333" s="262"/>
      <c r="D333" s="262"/>
    </row>
    <row r="334" spans="1:4" x14ac:dyDescent="0.3">
      <c r="A334" s="262"/>
      <c r="D334" s="262"/>
    </row>
    <row r="335" spans="1:4" x14ac:dyDescent="0.3">
      <c r="A335" s="262"/>
      <c r="D335" s="262"/>
    </row>
    <row r="336" spans="1:4" x14ac:dyDescent="0.3">
      <c r="A336" s="262"/>
      <c r="D336" s="262"/>
    </row>
    <row r="337" spans="1:4" x14ac:dyDescent="0.3">
      <c r="A337" s="262"/>
      <c r="D337" s="262"/>
    </row>
    <row r="338" spans="1:4" x14ac:dyDescent="0.3">
      <c r="A338" s="262"/>
      <c r="D338" s="262"/>
    </row>
    <row r="339" spans="1:4" x14ac:dyDescent="0.3">
      <c r="A339" s="262"/>
      <c r="D339" s="262"/>
    </row>
    <row r="340" spans="1:4" x14ac:dyDescent="0.3">
      <c r="A340" s="262"/>
      <c r="D340" s="262"/>
    </row>
    <row r="341" spans="1:4" x14ac:dyDescent="0.3">
      <c r="A341" s="262"/>
      <c r="D341" s="262"/>
    </row>
    <row r="342" spans="1:4" x14ac:dyDescent="0.3">
      <c r="A342" s="262"/>
      <c r="D342" s="262"/>
    </row>
    <row r="343" spans="1:4" x14ac:dyDescent="0.3">
      <c r="A343" s="262"/>
      <c r="D343" s="262"/>
    </row>
    <row r="344" spans="1:4" x14ac:dyDescent="0.3">
      <c r="A344" s="262"/>
      <c r="D344" s="262"/>
    </row>
    <row r="345" spans="1:4" x14ac:dyDescent="0.3">
      <c r="A345" s="262"/>
      <c r="D345" s="262"/>
    </row>
    <row r="346" spans="1:4" x14ac:dyDescent="0.3">
      <c r="A346" s="262"/>
      <c r="D346" s="262"/>
    </row>
    <row r="347" spans="1:4" x14ac:dyDescent="0.3">
      <c r="A347" s="262"/>
      <c r="D347" s="262"/>
    </row>
    <row r="348" spans="1:4" x14ac:dyDescent="0.3">
      <c r="A348" s="262"/>
      <c r="D348" s="262"/>
    </row>
    <row r="349" spans="1:4" x14ac:dyDescent="0.3">
      <c r="A349" s="262"/>
      <c r="D349" s="262"/>
    </row>
    <row r="350" spans="1:4" x14ac:dyDescent="0.3">
      <c r="A350" s="262"/>
      <c r="D350" s="262"/>
    </row>
    <row r="351" spans="1:4" x14ac:dyDescent="0.3">
      <c r="A351" s="262"/>
      <c r="D351" s="262"/>
    </row>
    <row r="352" spans="1:4" x14ac:dyDescent="0.3">
      <c r="A352" s="262"/>
      <c r="D352" s="262"/>
    </row>
    <row r="353" spans="1:4" x14ac:dyDescent="0.3">
      <c r="A353" s="262"/>
      <c r="D353" s="262"/>
    </row>
    <row r="354" spans="1:4" x14ac:dyDescent="0.3">
      <c r="A354" s="262"/>
      <c r="D354" s="262"/>
    </row>
    <row r="355" spans="1:4" x14ac:dyDescent="0.3">
      <c r="A355" s="262"/>
      <c r="D355" s="262"/>
    </row>
    <row r="356" spans="1:4" x14ac:dyDescent="0.3">
      <c r="A356" s="262"/>
      <c r="D356" s="262"/>
    </row>
    <row r="357" spans="1:4" x14ac:dyDescent="0.3">
      <c r="A357" s="262"/>
      <c r="D357" s="262"/>
    </row>
    <row r="358" spans="1:4" x14ac:dyDescent="0.3">
      <c r="A358" s="262"/>
      <c r="D358" s="262"/>
    </row>
    <row r="359" spans="1:4" x14ac:dyDescent="0.3">
      <c r="A359" s="262"/>
      <c r="D359" s="262"/>
    </row>
    <row r="360" spans="1:4" x14ac:dyDescent="0.3">
      <c r="A360" s="262"/>
      <c r="D360" s="262"/>
    </row>
    <row r="361" spans="1:4" x14ac:dyDescent="0.3">
      <c r="A361" s="262"/>
      <c r="D361" s="262"/>
    </row>
    <row r="362" spans="1:4" x14ac:dyDescent="0.3">
      <c r="A362" s="262"/>
      <c r="D362" s="262"/>
    </row>
    <row r="363" spans="1:4" x14ac:dyDescent="0.3">
      <c r="A363" s="262"/>
      <c r="D363" s="262"/>
    </row>
    <row r="364" spans="1:4" x14ac:dyDescent="0.3">
      <c r="A364" s="262"/>
      <c r="D364" s="262"/>
    </row>
    <row r="365" spans="1:4" x14ac:dyDescent="0.3">
      <c r="A365" s="262"/>
      <c r="D365" s="262"/>
    </row>
    <row r="366" spans="1:4" x14ac:dyDescent="0.3">
      <c r="A366" s="262"/>
      <c r="D366" s="262"/>
    </row>
    <row r="367" spans="1:4" x14ac:dyDescent="0.3">
      <c r="A367" s="262"/>
      <c r="D367" s="262"/>
    </row>
    <row r="368" spans="1:4" x14ac:dyDescent="0.3">
      <c r="A368" s="262"/>
      <c r="D368" s="262"/>
    </row>
    <row r="369" spans="1:4" x14ac:dyDescent="0.3">
      <c r="A369" s="262"/>
      <c r="D369" s="262"/>
    </row>
    <row r="370" spans="1:4" x14ac:dyDescent="0.3">
      <c r="A370" s="262"/>
      <c r="D370" s="262"/>
    </row>
    <row r="371" spans="1:4" x14ac:dyDescent="0.3">
      <c r="A371" s="262"/>
      <c r="D371" s="262"/>
    </row>
    <row r="372" spans="1:4" x14ac:dyDescent="0.3">
      <c r="A372" s="262"/>
      <c r="D372" s="262"/>
    </row>
    <row r="373" spans="1:4" x14ac:dyDescent="0.3">
      <c r="A373" s="262"/>
      <c r="D373" s="262"/>
    </row>
    <row r="374" spans="1:4" x14ac:dyDescent="0.3">
      <c r="A374" s="262"/>
      <c r="D374" s="262"/>
    </row>
    <row r="375" spans="1:4" x14ac:dyDescent="0.3">
      <c r="A375" s="262"/>
      <c r="D375" s="262"/>
    </row>
    <row r="376" spans="1:4" x14ac:dyDescent="0.3">
      <c r="A376" s="262"/>
      <c r="D376" s="262"/>
    </row>
    <row r="377" spans="1:4" x14ac:dyDescent="0.3">
      <c r="A377" s="262"/>
      <c r="D377" s="262"/>
    </row>
    <row r="378" spans="1:4" x14ac:dyDescent="0.3">
      <c r="A378" s="262"/>
      <c r="D378" s="262"/>
    </row>
    <row r="379" spans="1:4" x14ac:dyDescent="0.3">
      <c r="A379" s="262"/>
      <c r="D379" s="262"/>
    </row>
    <row r="380" spans="1:4" x14ac:dyDescent="0.3">
      <c r="A380" s="262"/>
      <c r="D380" s="262"/>
    </row>
    <row r="381" spans="1:4" x14ac:dyDescent="0.3">
      <c r="A381" s="262"/>
      <c r="D381" s="262"/>
    </row>
    <row r="382" spans="1:4" x14ac:dyDescent="0.3">
      <c r="A382" s="262"/>
      <c r="D382" s="262"/>
    </row>
    <row r="383" spans="1:4" x14ac:dyDescent="0.3">
      <c r="A383" s="262"/>
      <c r="D383" s="262"/>
    </row>
    <row r="384" spans="1:4" x14ac:dyDescent="0.3">
      <c r="A384" s="262"/>
      <c r="D384" s="262"/>
    </row>
    <row r="385" spans="1:4" x14ac:dyDescent="0.3">
      <c r="A385" s="262"/>
      <c r="D385" s="262"/>
    </row>
    <row r="386" spans="1:4" x14ac:dyDescent="0.3">
      <c r="A386" s="262"/>
      <c r="D386" s="262"/>
    </row>
    <row r="387" spans="1:4" x14ac:dyDescent="0.3">
      <c r="A387" s="262"/>
      <c r="D387" s="262"/>
    </row>
    <row r="388" spans="1:4" x14ac:dyDescent="0.3">
      <c r="A388" s="262"/>
      <c r="D388" s="262"/>
    </row>
    <row r="389" spans="1:4" x14ac:dyDescent="0.3">
      <c r="A389" s="262"/>
      <c r="D389" s="262"/>
    </row>
    <row r="390" spans="1:4" x14ac:dyDescent="0.3">
      <c r="A390" s="262"/>
      <c r="D390" s="262"/>
    </row>
    <row r="391" spans="1:4" x14ac:dyDescent="0.3">
      <c r="A391" s="262"/>
      <c r="D391" s="262"/>
    </row>
    <row r="392" spans="1:4" x14ac:dyDescent="0.3">
      <c r="A392" s="262"/>
      <c r="D392" s="262"/>
    </row>
    <row r="393" spans="1:4" x14ac:dyDescent="0.3">
      <c r="A393" s="262"/>
      <c r="D393" s="262"/>
    </row>
    <row r="394" spans="1:4" x14ac:dyDescent="0.3">
      <c r="A394" s="262"/>
      <c r="D394" s="262"/>
    </row>
    <row r="395" spans="1:4" x14ac:dyDescent="0.3">
      <c r="A395" s="262"/>
      <c r="D395" s="262"/>
    </row>
    <row r="396" spans="1:4" x14ac:dyDescent="0.3">
      <c r="A396" s="262"/>
      <c r="D396" s="262"/>
    </row>
    <row r="397" spans="1:4" x14ac:dyDescent="0.3">
      <c r="A397" s="262"/>
      <c r="D397" s="262"/>
    </row>
    <row r="398" spans="1:4" x14ac:dyDescent="0.3">
      <c r="A398" s="262"/>
      <c r="D398" s="262"/>
    </row>
    <row r="399" spans="1:4" x14ac:dyDescent="0.3">
      <c r="A399" s="262"/>
      <c r="D399" s="262"/>
    </row>
    <row r="400" spans="1:4" x14ac:dyDescent="0.3">
      <c r="A400" s="262"/>
      <c r="D400" s="262"/>
    </row>
    <row r="401" spans="1:4" x14ac:dyDescent="0.3">
      <c r="A401" s="262"/>
      <c r="D401" s="262"/>
    </row>
    <row r="402" spans="1:4" x14ac:dyDescent="0.3">
      <c r="A402" s="262"/>
      <c r="D402" s="262"/>
    </row>
    <row r="403" spans="1:4" x14ac:dyDescent="0.3">
      <c r="A403" s="262"/>
      <c r="D403" s="262"/>
    </row>
    <row r="404" spans="1:4" x14ac:dyDescent="0.3">
      <c r="A404" s="262"/>
      <c r="D404" s="262"/>
    </row>
    <row r="405" spans="1:4" x14ac:dyDescent="0.3">
      <c r="A405" s="262"/>
      <c r="D405" s="262"/>
    </row>
    <row r="406" spans="1:4" x14ac:dyDescent="0.3">
      <c r="A406" s="262"/>
      <c r="D406" s="262"/>
    </row>
    <row r="407" spans="1:4" x14ac:dyDescent="0.3">
      <c r="A407" s="262"/>
      <c r="D407" s="262"/>
    </row>
    <row r="408" spans="1:4" x14ac:dyDescent="0.3">
      <c r="A408" s="262"/>
      <c r="D408" s="262"/>
    </row>
    <row r="409" spans="1:4" x14ac:dyDescent="0.3">
      <c r="A409" s="262"/>
      <c r="D409" s="262"/>
    </row>
    <row r="410" spans="1:4" x14ac:dyDescent="0.3">
      <c r="A410" s="262"/>
      <c r="D410" s="262"/>
    </row>
    <row r="411" spans="1:4" x14ac:dyDescent="0.3">
      <c r="A411" s="262"/>
      <c r="D411" s="262"/>
    </row>
    <row r="412" spans="1:4" x14ac:dyDescent="0.3">
      <c r="A412" s="262"/>
      <c r="D412" s="262"/>
    </row>
    <row r="413" spans="1:4" x14ac:dyDescent="0.3">
      <c r="A413" s="262"/>
      <c r="D413" s="262"/>
    </row>
    <row r="414" spans="1:4" x14ac:dyDescent="0.3">
      <c r="A414" s="262"/>
      <c r="D414" s="262"/>
    </row>
    <row r="415" spans="1:4" x14ac:dyDescent="0.3">
      <c r="A415" s="262"/>
      <c r="D415" s="262"/>
    </row>
    <row r="416" spans="1:4" x14ac:dyDescent="0.3">
      <c r="A416" s="262"/>
      <c r="D416" s="262"/>
    </row>
    <row r="417" spans="1:4" x14ac:dyDescent="0.3">
      <c r="A417" s="262"/>
      <c r="D417" s="262"/>
    </row>
    <row r="418" spans="1:4" x14ac:dyDescent="0.3">
      <c r="A418" s="262"/>
      <c r="D418" s="262"/>
    </row>
    <row r="419" spans="1:4" x14ac:dyDescent="0.3">
      <c r="A419" s="262"/>
      <c r="D419" s="262"/>
    </row>
    <row r="420" spans="1:4" x14ac:dyDescent="0.3">
      <c r="A420" s="262"/>
      <c r="D420" s="262"/>
    </row>
    <row r="421" spans="1:4" x14ac:dyDescent="0.3">
      <c r="A421" s="262"/>
      <c r="D421" s="262"/>
    </row>
    <row r="422" spans="1:4" x14ac:dyDescent="0.3">
      <c r="A422" s="262"/>
      <c r="D422" s="262"/>
    </row>
    <row r="423" spans="1:4" x14ac:dyDescent="0.3">
      <c r="A423" s="262"/>
      <c r="D423" s="262"/>
    </row>
    <row r="424" spans="1:4" x14ac:dyDescent="0.3">
      <c r="A424" s="262"/>
      <c r="D424" s="262"/>
    </row>
    <row r="425" spans="1:4" x14ac:dyDescent="0.3">
      <c r="A425" s="262"/>
      <c r="D425" s="262"/>
    </row>
    <row r="426" spans="1:4" x14ac:dyDescent="0.3">
      <c r="A426" s="262"/>
      <c r="D426" s="262"/>
    </row>
    <row r="427" spans="1:4" x14ac:dyDescent="0.3">
      <c r="A427" s="262"/>
      <c r="D427" s="262"/>
    </row>
    <row r="428" spans="1:4" x14ac:dyDescent="0.3">
      <c r="A428" s="262"/>
      <c r="D428" s="262"/>
    </row>
    <row r="429" spans="1:4" x14ac:dyDescent="0.3">
      <c r="A429" s="262"/>
      <c r="D429" s="262"/>
    </row>
    <row r="430" spans="1:4" x14ac:dyDescent="0.3">
      <c r="A430" s="262"/>
      <c r="D430" s="262"/>
    </row>
    <row r="431" spans="1:4" x14ac:dyDescent="0.3">
      <c r="A431" s="262"/>
      <c r="D431" s="262"/>
    </row>
    <row r="432" spans="1:4" x14ac:dyDescent="0.3">
      <c r="A432" s="262"/>
      <c r="D432" s="262"/>
    </row>
    <row r="433" spans="1:4" x14ac:dyDescent="0.3">
      <c r="A433" s="262"/>
      <c r="D433" s="262"/>
    </row>
    <row r="434" spans="1:4" x14ac:dyDescent="0.3">
      <c r="A434" s="262"/>
      <c r="D434" s="262"/>
    </row>
    <row r="435" spans="1:4" x14ac:dyDescent="0.3">
      <c r="A435" s="262"/>
      <c r="D435" s="262"/>
    </row>
    <row r="436" spans="1:4" x14ac:dyDescent="0.3">
      <c r="A436" s="262"/>
      <c r="D436" s="262"/>
    </row>
    <row r="437" spans="1:4" x14ac:dyDescent="0.3">
      <c r="A437" s="262"/>
      <c r="D437" s="262"/>
    </row>
    <row r="438" spans="1:4" x14ac:dyDescent="0.3">
      <c r="A438" s="262"/>
      <c r="D438" s="262"/>
    </row>
    <row r="439" spans="1:4" x14ac:dyDescent="0.3">
      <c r="A439" s="262"/>
      <c r="D439" s="262"/>
    </row>
    <row r="440" spans="1:4" x14ac:dyDescent="0.3">
      <c r="A440" s="262"/>
      <c r="D440" s="262"/>
    </row>
    <row r="441" spans="1:4" x14ac:dyDescent="0.3">
      <c r="A441" s="262"/>
      <c r="D441" s="262"/>
    </row>
    <row r="442" spans="1:4" x14ac:dyDescent="0.3">
      <c r="A442" s="262"/>
      <c r="D442" s="262"/>
    </row>
    <row r="443" spans="1:4" x14ac:dyDescent="0.3">
      <c r="A443" s="262"/>
      <c r="D443" s="262"/>
    </row>
    <row r="444" spans="1:4" x14ac:dyDescent="0.3">
      <c r="A444" s="262"/>
      <c r="D444" s="262"/>
    </row>
    <row r="445" spans="1:4" x14ac:dyDescent="0.3">
      <c r="A445" s="262"/>
      <c r="D445" s="262"/>
    </row>
    <row r="446" spans="1:4" x14ac:dyDescent="0.3">
      <c r="A446" s="262"/>
      <c r="D446" s="262"/>
    </row>
    <row r="447" spans="1:4" x14ac:dyDescent="0.3">
      <c r="A447" s="262"/>
      <c r="D447" s="262"/>
    </row>
    <row r="448" spans="1:4" x14ac:dyDescent="0.3">
      <c r="A448" s="262"/>
      <c r="D448" s="262"/>
    </row>
    <row r="449" spans="1:4" x14ac:dyDescent="0.3">
      <c r="A449" s="262"/>
      <c r="D449" s="262"/>
    </row>
    <row r="450" spans="1:4" x14ac:dyDescent="0.3">
      <c r="A450" s="262"/>
      <c r="D450" s="262"/>
    </row>
    <row r="451" spans="1:4" x14ac:dyDescent="0.3">
      <c r="A451" s="262"/>
      <c r="D451" s="262"/>
    </row>
    <row r="452" spans="1:4" x14ac:dyDescent="0.3">
      <c r="A452" s="262"/>
      <c r="D452" s="262"/>
    </row>
    <row r="453" spans="1:4" x14ac:dyDescent="0.3">
      <c r="A453" s="262"/>
      <c r="D453" s="262"/>
    </row>
    <row r="454" spans="1:4" x14ac:dyDescent="0.3">
      <c r="A454" s="262"/>
      <c r="D454" s="262"/>
    </row>
    <row r="455" spans="1:4" x14ac:dyDescent="0.3">
      <c r="A455" s="262"/>
      <c r="D455" s="262"/>
    </row>
    <row r="456" spans="1:4" x14ac:dyDescent="0.3">
      <c r="A456" s="262"/>
      <c r="D456" s="262"/>
    </row>
    <row r="457" spans="1:4" x14ac:dyDescent="0.3">
      <c r="A457" s="262"/>
      <c r="D457" s="262"/>
    </row>
    <row r="458" spans="1:4" x14ac:dyDescent="0.3">
      <c r="A458" s="262"/>
      <c r="D458" s="262"/>
    </row>
    <row r="459" spans="1:4" x14ac:dyDescent="0.3">
      <c r="A459" s="262"/>
      <c r="D459" s="262"/>
    </row>
    <row r="460" spans="1:4" x14ac:dyDescent="0.3">
      <c r="A460" s="262"/>
      <c r="D460" s="262"/>
    </row>
    <row r="461" spans="1:4" x14ac:dyDescent="0.3">
      <c r="A461" s="262"/>
      <c r="D461" s="262"/>
    </row>
    <row r="462" spans="1:4" x14ac:dyDescent="0.3">
      <c r="A462" s="262"/>
      <c r="D462" s="262"/>
    </row>
    <row r="463" spans="1:4" x14ac:dyDescent="0.3">
      <c r="A463" s="262"/>
      <c r="D463" s="262"/>
    </row>
    <row r="464" spans="1:4" x14ac:dyDescent="0.3">
      <c r="A464" s="262"/>
      <c r="D464" s="262"/>
    </row>
    <row r="465" spans="1:4" x14ac:dyDescent="0.3">
      <c r="A465" s="262"/>
      <c r="D465" s="262"/>
    </row>
    <row r="466" spans="1:4" x14ac:dyDescent="0.3">
      <c r="A466" s="262"/>
      <c r="D466" s="262"/>
    </row>
    <row r="467" spans="1:4" x14ac:dyDescent="0.3">
      <c r="A467" s="262"/>
      <c r="D467" s="262"/>
    </row>
    <row r="468" spans="1:4" x14ac:dyDescent="0.3">
      <c r="A468" s="262"/>
      <c r="D468" s="262"/>
    </row>
    <row r="469" spans="1:4" x14ac:dyDescent="0.3">
      <c r="A469" s="262"/>
      <c r="D469" s="262"/>
    </row>
    <row r="470" spans="1:4" x14ac:dyDescent="0.3">
      <c r="A470" s="262"/>
      <c r="D470" s="262"/>
    </row>
    <row r="471" spans="1:4" x14ac:dyDescent="0.3">
      <c r="A471" s="262"/>
      <c r="D471" s="262"/>
    </row>
    <row r="472" spans="1:4" x14ac:dyDescent="0.3">
      <c r="A472" s="262"/>
      <c r="D472" s="262"/>
    </row>
    <row r="473" spans="1:4" x14ac:dyDescent="0.3">
      <c r="A473" s="262"/>
      <c r="D473" s="262"/>
    </row>
    <row r="474" spans="1:4" x14ac:dyDescent="0.3">
      <c r="A474" s="262"/>
      <c r="D474" s="262"/>
    </row>
    <row r="475" spans="1:4" x14ac:dyDescent="0.3">
      <c r="A475" s="262"/>
      <c r="D475" s="262"/>
    </row>
    <row r="476" spans="1:4" x14ac:dyDescent="0.3">
      <c r="A476" s="262"/>
      <c r="D476" s="262"/>
    </row>
    <row r="477" spans="1:4" x14ac:dyDescent="0.3">
      <c r="A477" s="262"/>
      <c r="D477" s="262"/>
    </row>
    <row r="478" spans="1:4" x14ac:dyDescent="0.3">
      <c r="A478" s="262"/>
      <c r="D478" s="262"/>
    </row>
    <row r="479" spans="1:4" x14ac:dyDescent="0.3">
      <c r="A479" s="262"/>
      <c r="D479" s="262"/>
    </row>
    <row r="480" spans="1:4" x14ac:dyDescent="0.3">
      <c r="A480" s="262"/>
      <c r="D480" s="262"/>
    </row>
    <row r="481" spans="1:4" x14ac:dyDescent="0.3">
      <c r="A481" s="262"/>
      <c r="D481" s="262"/>
    </row>
    <row r="482" spans="1:4" x14ac:dyDescent="0.3">
      <c r="A482" s="262"/>
      <c r="D482" s="262"/>
    </row>
    <row r="483" spans="1:4" x14ac:dyDescent="0.3">
      <c r="A483" s="262"/>
      <c r="D483" s="262"/>
    </row>
    <row r="484" spans="1:4" x14ac:dyDescent="0.3">
      <c r="A484" s="262"/>
      <c r="D484" s="262"/>
    </row>
    <row r="485" spans="1:4" x14ac:dyDescent="0.3">
      <c r="A485" s="262"/>
      <c r="D485" s="262"/>
    </row>
    <row r="486" spans="1:4" x14ac:dyDescent="0.3">
      <c r="A486" s="262"/>
      <c r="D486" s="262"/>
    </row>
    <row r="487" spans="1:4" x14ac:dyDescent="0.3">
      <c r="A487" s="262"/>
      <c r="D487" s="262"/>
    </row>
    <row r="488" spans="1:4" x14ac:dyDescent="0.3">
      <c r="A488" s="262"/>
      <c r="D488" s="262"/>
    </row>
    <row r="489" spans="1:4" x14ac:dyDescent="0.3">
      <c r="A489" s="262"/>
      <c r="D489" s="262"/>
    </row>
    <row r="490" spans="1:4" x14ac:dyDescent="0.3">
      <c r="A490" s="262"/>
      <c r="D490" s="262"/>
    </row>
    <row r="491" spans="1:4" x14ac:dyDescent="0.3">
      <c r="A491" s="262"/>
      <c r="D491" s="262"/>
    </row>
    <row r="492" spans="1:4" x14ac:dyDescent="0.3">
      <c r="A492" s="262"/>
      <c r="D492" s="262"/>
    </row>
    <row r="493" spans="1:4" x14ac:dyDescent="0.3">
      <c r="A493" s="262"/>
      <c r="D493" s="262"/>
    </row>
    <row r="494" spans="1:4" x14ac:dyDescent="0.3">
      <c r="A494" s="262"/>
      <c r="D494" s="262"/>
    </row>
    <row r="495" spans="1:4" x14ac:dyDescent="0.3">
      <c r="A495" s="262"/>
      <c r="D495" s="262"/>
    </row>
    <row r="496" spans="1:4" x14ac:dyDescent="0.3">
      <c r="A496" s="262"/>
      <c r="D496" s="262"/>
    </row>
    <row r="497" spans="1:4" x14ac:dyDescent="0.3">
      <c r="A497" s="262"/>
      <c r="D497" s="262"/>
    </row>
    <row r="498" spans="1:4" x14ac:dyDescent="0.3">
      <c r="A498" s="262"/>
      <c r="D498" s="262"/>
    </row>
    <row r="499" spans="1:4" x14ac:dyDescent="0.3">
      <c r="A499" s="262"/>
      <c r="D499" s="262"/>
    </row>
    <row r="500" spans="1:4" x14ac:dyDescent="0.3">
      <c r="A500" s="262"/>
      <c r="D500" s="262"/>
    </row>
    <row r="501" spans="1:4" x14ac:dyDescent="0.3">
      <c r="A501" s="262"/>
      <c r="D501" s="262"/>
    </row>
    <row r="502" spans="1:4" x14ac:dyDescent="0.3">
      <c r="A502" s="262"/>
      <c r="D502" s="262"/>
    </row>
    <row r="503" spans="1:4" x14ac:dyDescent="0.3">
      <c r="A503" s="262"/>
      <c r="D503" s="262"/>
    </row>
    <row r="504" spans="1:4" x14ac:dyDescent="0.3">
      <c r="A504" s="262"/>
      <c r="D504" s="262"/>
    </row>
    <row r="505" spans="1:4" x14ac:dyDescent="0.3">
      <c r="A505" s="262"/>
      <c r="D505" s="262"/>
    </row>
    <row r="506" spans="1:4" x14ac:dyDescent="0.3">
      <c r="A506" s="262"/>
      <c r="D506" s="262"/>
    </row>
    <row r="507" spans="1:4" x14ac:dyDescent="0.3">
      <c r="A507" s="262"/>
      <c r="D507" s="262"/>
    </row>
    <row r="508" spans="1:4" x14ac:dyDescent="0.3">
      <c r="A508" s="262"/>
      <c r="D508" s="262"/>
    </row>
    <row r="509" spans="1:4" x14ac:dyDescent="0.3">
      <c r="A509" s="262"/>
      <c r="D509" s="262"/>
    </row>
    <row r="510" spans="1:4" x14ac:dyDescent="0.3">
      <c r="A510" s="262"/>
      <c r="D510" s="262"/>
    </row>
    <row r="511" spans="1:4" x14ac:dyDescent="0.3">
      <c r="A511" s="262"/>
      <c r="D511" s="262"/>
    </row>
    <row r="512" spans="1:4" x14ac:dyDescent="0.3">
      <c r="A512" s="262"/>
      <c r="D512" s="262"/>
    </row>
    <row r="513" spans="1:4" x14ac:dyDescent="0.3">
      <c r="A513" s="262"/>
      <c r="D513" s="262"/>
    </row>
    <row r="514" spans="1:4" x14ac:dyDescent="0.3">
      <c r="A514" s="262"/>
      <c r="D514" s="262"/>
    </row>
    <row r="515" spans="1:4" x14ac:dyDescent="0.3">
      <c r="A515" s="262"/>
      <c r="D515" s="262"/>
    </row>
    <row r="516" spans="1:4" x14ac:dyDescent="0.3">
      <c r="A516" s="262"/>
      <c r="D516" s="262"/>
    </row>
    <row r="517" spans="1:4" x14ac:dyDescent="0.3">
      <c r="A517" s="262"/>
      <c r="D517" s="262"/>
    </row>
    <row r="518" spans="1:4" x14ac:dyDescent="0.3">
      <c r="A518" s="262"/>
      <c r="D518" s="262"/>
    </row>
    <row r="519" spans="1:4" x14ac:dyDescent="0.3">
      <c r="A519" s="262"/>
      <c r="D519" s="262"/>
    </row>
    <row r="520" spans="1:4" x14ac:dyDescent="0.3">
      <c r="A520" s="262"/>
      <c r="D520" s="262"/>
    </row>
    <row r="521" spans="1:4" x14ac:dyDescent="0.3">
      <c r="A521" s="262"/>
      <c r="D521" s="262"/>
    </row>
    <row r="522" spans="1:4" x14ac:dyDescent="0.3">
      <c r="A522" s="262"/>
      <c r="D522" s="262"/>
    </row>
    <row r="523" spans="1:4" x14ac:dyDescent="0.3">
      <c r="A523" s="262"/>
      <c r="D523" s="262"/>
    </row>
    <row r="524" spans="1:4" x14ac:dyDescent="0.3">
      <c r="A524" s="262"/>
      <c r="D524" s="262"/>
    </row>
    <row r="525" spans="1:4" x14ac:dyDescent="0.3">
      <c r="A525" s="262"/>
      <c r="D525" s="262"/>
    </row>
    <row r="526" spans="1:4" x14ac:dyDescent="0.3">
      <c r="A526" s="262"/>
      <c r="D526" s="262"/>
    </row>
    <row r="527" spans="1:4" x14ac:dyDescent="0.3">
      <c r="A527" s="262"/>
      <c r="D527" s="262"/>
    </row>
    <row r="528" spans="1:4" x14ac:dyDescent="0.3">
      <c r="A528" s="262"/>
      <c r="D528" s="262"/>
    </row>
    <row r="529" spans="1:4" x14ac:dyDescent="0.3">
      <c r="A529" s="262"/>
      <c r="D529" s="262"/>
    </row>
    <row r="530" spans="1:4" x14ac:dyDescent="0.3">
      <c r="A530" s="262"/>
      <c r="D530" s="262"/>
    </row>
    <row r="531" spans="1:4" x14ac:dyDescent="0.3">
      <c r="A531" s="262"/>
      <c r="D531" s="262"/>
    </row>
    <row r="532" spans="1:4" x14ac:dyDescent="0.3">
      <c r="A532" s="262"/>
      <c r="D532" s="262"/>
    </row>
    <row r="533" spans="1:4" x14ac:dyDescent="0.3">
      <c r="A533" s="262"/>
      <c r="D533" s="262"/>
    </row>
    <row r="534" spans="1:4" x14ac:dyDescent="0.3">
      <c r="A534" s="262"/>
      <c r="D534" s="262"/>
    </row>
    <row r="535" spans="1:4" x14ac:dyDescent="0.3">
      <c r="A535" s="262"/>
      <c r="D535" s="262"/>
    </row>
    <row r="536" spans="1:4" x14ac:dyDescent="0.3">
      <c r="A536" s="262"/>
      <c r="D536" s="262"/>
    </row>
    <row r="537" spans="1:4" x14ac:dyDescent="0.3">
      <c r="A537" s="262"/>
      <c r="D537" s="262"/>
    </row>
    <row r="538" spans="1:4" x14ac:dyDescent="0.3">
      <c r="A538" s="262"/>
      <c r="D538" s="262"/>
    </row>
    <row r="539" spans="1:4" x14ac:dyDescent="0.3">
      <c r="A539" s="262"/>
      <c r="D539" s="262"/>
    </row>
    <row r="540" spans="1:4" x14ac:dyDescent="0.3">
      <c r="A540" s="262"/>
      <c r="D540" s="262"/>
    </row>
    <row r="541" spans="1:4" x14ac:dyDescent="0.3">
      <c r="A541" s="262"/>
      <c r="D541" s="262"/>
    </row>
    <row r="542" spans="1:4" x14ac:dyDescent="0.3">
      <c r="A542" s="262"/>
      <c r="D542" s="262"/>
    </row>
    <row r="543" spans="1:4" x14ac:dyDescent="0.3">
      <c r="A543" s="262"/>
      <c r="D543" s="262"/>
    </row>
    <row r="544" spans="1:4" x14ac:dyDescent="0.3">
      <c r="A544" s="262"/>
      <c r="D544" s="262"/>
    </row>
    <row r="545" spans="1:4" x14ac:dyDescent="0.3">
      <c r="A545" s="262"/>
      <c r="D545" s="262"/>
    </row>
    <row r="546" spans="1:4" x14ac:dyDescent="0.3">
      <c r="A546" s="262"/>
      <c r="D546" s="262"/>
    </row>
    <row r="547" spans="1:4" x14ac:dyDescent="0.3">
      <c r="A547" s="262"/>
      <c r="D547" s="262"/>
    </row>
    <row r="548" spans="1:4" x14ac:dyDescent="0.3">
      <c r="A548" s="262"/>
      <c r="D548" s="262"/>
    </row>
    <row r="549" spans="1:4" x14ac:dyDescent="0.3">
      <c r="A549" s="262"/>
      <c r="D549" s="262"/>
    </row>
    <row r="550" spans="1:4" x14ac:dyDescent="0.3">
      <c r="A550" s="262"/>
      <c r="D550" s="262"/>
    </row>
    <row r="551" spans="1:4" x14ac:dyDescent="0.3">
      <c r="A551" s="262"/>
      <c r="D551" s="262"/>
    </row>
    <row r="552" spans="1:4" x14ac:dyDescent="0.3">
      <c r="A552" s="262"/>
      <c r="D552" s="262"/>
    </row>
    <row r="553" spans="1:4" x14ac:dyDescent="0.3">
      <c r="A553" s="262"/>
      <c r="D553" s="262"/>
    </row>
    <row r="554" spans="1:4" x14ac:dyDescent="0.3">
      <c r="A554" s="262"/>
      <c r="D554" s="262"/>
    </row>
    <row r="555" spans="1:4" x14ac:dyDescent="0.3">
      <c r="A555" s="262"/>
      <c r="D555" s="262"/>
    </row>
    <row r="556" spans="1:4" x14ac:dyDescent="0.3">
      <c r="A556" s="262"/>
      <c r="D556" s="262"/>
    </row>
    <row r="557" spans="1:4" x14ac:dyDescent="0.3">
      <c r="A557" s="262"/>
      <c r="D557" s="262"/>
    </row>
    <row r="558" spans="1:4" x14ac:dyDescent="0.3">
      <c r="A558" s="262"/>
      <c r="D558" s="262"/>
    </row>
    <row r="559" spans="1:4" x14ac:dyDescent="0.3">
      <c r="A559" s="262"/>
      <c r="D559" s="262"/>
    </row>
    <row r="560" spans="1:4" x14ac:dyDescent="0.3">
      <c r="A560" s="262"/>
      <c r="D560" s="262"/>
    </row>
    <row r="561" spans="1:4" x14ac:dyDescent="0.3">
      <c r="A561" s="262"/>
      <c r="D561" s="262"/>
    </row>
    <row r="562" spans="1:4" x14ac:dyDescent="0.3">
      <c r="A562" s="262"/>
      <c r="D562" s="262"/>
    </row>
    <row r="563" spans="1:4" x14ac:dyDescent="0.3">
      <c r="A563" s="262"/>
      <c r="D563" s="262"/>
    </row>
    <row r="564" spans="1:4" x14ac:dyDescent="0.3">
      <c r="A564" s="262"/>
      <c r="D564" s="262"/>
    </row>
    <row r="565" spans="1:4" x14ac:dyDescent="0.3">
      <c r="A565" s="262"/>
      <c r="D565" s="262"/>
    </row>
    <row r="566" spans="1:4" x14ac:dyDescent="0.3">
      <c r="A566" s="262"/>
      <c r="D566" s="262"/>
    </row>
    <row r="567" spans="1:4" x14ac:dyDescent="0.3">
      <c r="A567" s="262"/>
      <c r="D567" s="262"/>
    </row>
    <row r="568" spans="1:4" x14ac:dyDescent="0.3">
      <c r="A568" s="262"/>
      <c r="D568" s="262"/>
    </row>
    <row r="569" spans="1:4" x14ac:dyDescent="0.3">
      <c r="A569" s="262"/>
      <c r="D569" s="262"/>
    </row>
    <row r="570" spans="1:4" x14ac:dyDescent="0.3">
      <c r="A570" s="262"/>
      <c r="D570" s="262"/>
    </row>
    <row r="571" spans="1:4" x14ac:dyDescent="0.3">
      <c r="A571" s="262"/>
      <c r="D571" s="262"/>
    </row>
    <row r="572" spans="1:4" x14ac:dyDescent="0.3">
      <c r="A572" s="262"/>
      <c r="D572" s="262"/>
    </row>
    <row r="573" spans="1:4" x14ac:dyDescent="0.3">
      <c r="A573" s="262"/>
      <c r="D573" s="262"/>
    </row>
    <row r="574" spans="1:4" x14ac:dyDescent="0.3">
      <c r="A574" s="262"/>
      <c r="D574" s="262"/>
    </row>
    <row r="575" spans="1:4" x14ac:dyDescent="0.3">
      <c r="A575" s="262"/>
      <c r="D575" s="262"/>
    </row>
    <row r="576" spans="1:4" x14ac:dyDescent="0.3">
      <c r="A576" s="262"/>
      <c r="D576" s="262"/>
    </row>
    <row r="577" spans="1:4" x14ac:dyDescent="0.3">
      <c r="A577" s="262"/>
      <c r="D577" s="262"/>
    </row>
    <row r="578" spans="1:4" x14ac:dyDescent="0.3">
      <c r="A578" s="262"/>
      <c r="D578" s="262"/>
    </row>
    <row r="579" spans="1:4" x14ac:dyDescent="0.3">
      <c r="A579" s="262"/>
      <c r="D579" s="262"/>
    </row>
    <row r="580" spans="1:4" x14ac:dyDescent="0.3">
      <c r="A580" s="262"/>
      <c r="D580" s="262"/>
    </row>
    <row r="581" spans="1:4" x14ac:dyDescent="0.3">
      <c r="A581" s="262"/>
      <c r="D581" s="262"/>
    </row>
    <row r="582" spans="1:4" x14ac:dyDescent="0.3">
      <c r="A582" s="262"/>
      <c r="D582" s="262"/>
    </row>
    <row r="583" spans="1:4" x14ac:dyDescent="0.3">
      <c r="A583" s="262"/>
      <c r="D583" s="262"/>
    </row>
    <row r="584" spans="1:4" x14ac:dyDescent="0.3">
      <c r="A584" s="262"/>
      <c r="D584" s="262"/>
    </row>
    <row r="585" spans="1:4" x14ac:dyDescent="0.3">
      <c r="A585" s="262"/>
      <c r="D585" s="262"/>
    </row>
    <row r="586" spans="1:4" x14ac:dyDescent="0.3">
      <c r="A586" s="262"/>
      <c r="D586" s="262"/>
    </row>
    <row r="587" spans="1:4" x14ac:dyDescent="0.3">
      <c r="A587" s="262"/>
      <c r="D587" s="262"/>
    </row>
    <row r="588" spans="1:4" x14ac:dyDescent="0.3">
      <c r="A588" s="262"/>
      <c r="D588" s="262"/>
    </row>
    <row r="589" spans="1:4" x14ac:dyDescent="0.3">
      <c r="A589" s="262"/>
      <c r="D589" s="262"/>
    </row>
    <row r="590" spans="1:4" x14ac:dyDescent="0.3">
      <c r="A590" s="262"/>
      <c r="D590" s="262"/>
    </row>
    <row r="591" spans="1:4" x14ac:dyDescent="0.3">
      <c r="A591" s="262"/>
      <c r="D591" s="262"/>
    </row>
    <row r="592" spans="1:4" x14ac:dyDescent="0.3">
      <c r="A592" s="262"/>
      <c r="D592" s="262"/>
    </row>
    <row r="593" spans="1:4" x14ac:dyDescent="0.3">
      <c r="A593" s="262"/>
      <c r="D593" s="262"/>
    </row>
    <row r="594" spans="1:4" x14ac:dyDescent="0.3">
      <c r="A594" s="262"/>
      <c r="D594" s="262"/>
    </row>
    <row r="595" spans="1:4" x14ac:dyDescent="0.3">
      <c r="A595" s="262"/>
      <c r="D595" s="262"/>
    </row>
    <row r="596" spans="1:4" x14ac:dyDescent="0.3">
      <c r="A596" s="262"/>
      <c r="D596" s="262"/>
    </row>
    <row r="597" spans="1:4" x14ac:dyDescent="0.3">
      <c r="A597" s="262"/>
      <c r="D597" s="262"/>
    </row>
    <row r="598" spans="1:4" x14ac:dyDescent="0.3">
      <c r="A598" s="262"/>
      <c r="D598" s="262"/>
    </row>
    <row r="599" spans="1:4" x14ac:dyDescent="0.3">
      <c r="A599" s="262"/>
      <c r="D599" s="262"/>
    </row>
    <row r="600" spans="1:4" x14ac:dyDescent="0.3">
      <c r="A600" s="262"/>
      <c r="D600" s="262"/>
    </row>
    <row r="601" spans="1:4" x14ac:dyDescent="0.3">
      <c r="A601" s="262"/>
      <c r="D601" s="262"/>
    </row>
    <row r="602" spans="1:4" x14ac:dyDescent="0.3">
      <c r="A602" s="262"/>
      <c r="D602" s="262"/>
    </row>
    <row r="603" spans="1:4" x14ac:dyDescent="0.3">
      <c r="A603" s="262"/>
      <c r="D603" s="262"/>
    </row>
    <row r="604" spans="1:4" x14ac:dyDescent="0.3">
      <c r="A604" s="262"/>
      <c r="D604" s="262"/>
    </row>
    <row r="605" spans="1:4" x14ac:dyDescent="0.3">
      <c r="A605" s="262"/>
      <c r="D605" s="262"/>
    </row>
    <row r="606" spans="1:4" x14ac:dyDescent="0.3">
      <c r="A606" s="262"/>
      <c r="D606" s="262"/>
    </row>
    <row r="607" spans="1:4" x14ac:dyDescent="0.3">
      <c r="A607" s="262"/>
      <c r="D607" s="262"/>
    </row>
    <row r="608" spans="1:4" x14ac:dyDescent="0.3">
      <c r="A608" s="262"/>
      <c r="D608" s="262"/>
    </row>
    <row r="609" spans="1:4" x14ac:dyDescent="0.3">
      <c r="A609" s="262"/>
      <c r="D609" s="262"/>
    </row>
    <row r="610" spans="1:4" x14ac:dyDescent="0.3">
      <c r="A610" s="262"/>
      <c r="D610" s="262"/>
    </row>
    <row r="611" spans="1:4" x14ac:dyDescent="0.3">
      <c r="A611" s="262"/>
      <c r="D611" s="262"/>
    </row>
    <row r="612" spans="1:4" x14ac:dyDescent="0.3">
      <c r="A612" s="262"/>
      <c r="D612" s="262"/>
    </row>
    <row r="613" spans="1:4" x14ac:dyDescent="0.3">
      <c r="A613" s="262"/>
      <c r="D613" s="262"/>
    </row>
    <row r="614" spans="1:4" x14ac:dyDescent="0.3">
      <c r="A614" s="262"/>
      <c r="D614" s="262"/>
    </row>
    <row r="615" spans="1:4" x14ac:dyDescent="0.3">
      <c r="A615" s="262"/>
      <c r="D615" s="262"/>
    </row>
    <row r="616" spans="1:4" x14ac:dyDescent="0.3">
      <c r="A616" s="262"/>
      <c r="D616" s="262"/>
    </row>
    <row r="617" spans="1:4" x14ac:dyDescent="0.3">
      <c r="A617" s="262"/>
      <c r="D617" s="262"/>
    </row>
    <row r="618" spans="1:4" x14ac:dyDescent="0.3">
      <c r="A618" s="262"/>
      <c r="D618" s="262"/>
    </row>
    <row r="619" spans="1:4" x14ac:dyDescent="0.3">
      <c r="A619" s="262"/>
      <c r="D619" s="262"/>
    </row>
    <row r="620" spans="1:4" x14ac:dyDescent="0.3">
      <c r="A620" s="262"/>
      <c r="D620" s="262"/>
    </row>
    <row r="621" spans="1:4" x14ac:dyDescent="0.3">
      <c r="A621" s="262"/>
      <c r="D621" s="262"/>
    </row>
    <row r="622" spans="1:4" x14ac:dyDescent="0.3">
      <c r="A622" s="262"/>
      <c r="D622" s="262"/>
    </row>
    <row r="623" spans="1:4" x14ac:dyDescent="0.3">
      <c r="A623" s="262"/>
      <c r="D623" s="262"/>
    </row>
    <row r="624" spans="1:4" x14ac:dyDescent="0.3">
      <c r="A624" s="262"/>
      <c r="D624" s="262"/>
    </row>
    <row r="625" spans="1:4" x14ac:dyDescent="0.3">
      <c r="A625" s="262"/>
      <c r="D625" s="262"/>
    </row>
    <row r="626" spans="1:4" x14ac:dyDescent="0.3">
      <c r="A626" s="262"/>
      <c r="D626" s="262"/>
    </row>
    <row r="627" spans="1:4" x14ac:dyDescent="0.3">
      <c r="A627" s="262"/>
      <c r="D627" s="262"/>
    </row>
    <row r="628" spans="1:4" x14ac:dyDescent="0.3">
      <c r="A628" s="262"/>
      <c r="D628" s="262"/>
    </row>
    <row r="629" spans="1:4" x14ac:dyDescent="0.3">
      <c r="A629" s="262"/>
      <c r="D629" s="262"/>
    </row>
    <row r="630" spans="1:4" x14ac:dyDescent="0.3">
      <c r="A630" s="262"/>
      <c r="D630" s="262"/>
    </row>
    <row r="631" spans="1:4" x14ac:dyDescent="0.3">
      <c r="A631" s="262"/>
      <c r="D631" s="262"/>
    </row>
    <row r="632" spans="1:4" x14ac:dyDescent="0.3">
      <c r="A632" s="262"/>
      <c r="D632" s="262"/>
    </row>
    <row r="633" spans="1:4" x14ac:dyDescent="0.3">
      <c r="A633" s="262"/>
      <c r="D633" s="262"/>
    </row>
    <row r="634" spans="1:4" x14ac:dyDescent="0.3">
      <c r="A634" s="262"/>
      <c r="D634" s="262"/>
    </row>
    <row r="635" spans="1:4" x14ac:dyDescent="0.3">
      <c r="A635" s="262"/>
      <c r="D635" s="262"/>
    </row>
    <row r="636" spans="1:4" x14ac:dyDescent="0.3">
      <c r="A636" s="262"/>
      <c r="D636" s="262"/>
    </row>
    <row r="637" spans="1:4" x14ac:dyDescent="0.3">
      <c r="A637" s="262"/>
      <c r="D637" s="262"/>
    </row>
    <row r="638" spans="1:4" x14ac:dyDescent="0.3">
      <c r="A638" s="262"/>
      <c r="D638" s="262"/>
    </row>
    <row r="639" spans="1:4" x14ac:dyDescent="0.3">
      <c r="A639" s="262"/>
      <c r="D639" s="262"/>
    </row>
    <row r="640" spans="1:4" x14ac:dyDescent="0.3">
      <c r="A640" s="262"/>
      <c r="D640" s="262"/>
    </row>
    <row r="641" spans="1:4" x14ac:dyDescent="0.3">
      <c r="A641" s="262"/>
      <c r="D641" s="262"/>
    </row>
    <row r="642" spans="1:4" x14ac:dyDescent="0.3">
      <c r="A642" s="262"/>
      <c r="D642" s="262"/>
    </row>
    <row r="643" spans="1:4" x14ac:dyDescent="0.3">
      <c r="A643" s="262"/>
      <c r="D643" s="262"/>
    </row>
    <row r="644" spans="1:4" x14ac:dyDescent="0.3">
      <c r="A644" s="262"/>
      <c r="D644" s="262"/>
    </row>
    <row r="645" spans="1:4" x14ac:dyDescent="0.3">
      <c r="A645" s="262"/>
      <c r="D645" s="262"/>
    </row>
    <row r="646" spans="1:4" x14ac:dyDescent="0.3">
      <c r="A646" s="262"/>
      <c r="D646" s="262"/>
    </row>
    <row r="647" spans="1:4" x14ac:dyDescent="0.3">
      <c r="A647" s="262"/>
      <c r="D647" s="262"/>
    </row>
    <row r="648" spans="1:4" x14ac:dyDescent="0.3">
      <c r="A648" s="262"/>
      <c r="D648" s="262"/>
    </row>
    <row r="649" spans="1:4" x14ac:dyDescent="0.3">
      <c r="A649" s="262"/>
      <c r="D649" s="262"/>
    </row>
    <row r="650" spans="1:4" x14ac:dyDescent="0.3">
      <c r="A650" s="262"/>
      <c r="D650" s="262"/>
    </row>
    <row r="651" spans="1:4" x14ac:dyDescent="0.3">
      <c r="A651" s="262"/>
      <c r="D651" s="262"/>
    </row>
    <row r="652" spans="1:4" x14ac:dyDescent="0.3">
      <c r="A652" s="262"/>
      <c r="D652" s="262"/>
    </row>
    <row r="653" spans="1:4" x14ac:dyDescent="0.3">
      <c r="A653" s="262"/>
      <c r="D653" s="262"/>
    </row>
    <row r="654" spans="1:4" x14ac:dyDescent="0.3">
      <c r="A654" s="262"/>
      <c r="D654" s="262"/>
    </row>
    <row r="655" spans="1:4" x14ac:dyDescent="0.3">
      <c r="A655" s="262"/>
      <c r="D655" s="262"/>
    </row>
    <row r="656" spans="1:4" x14ac:dyDescent="0.3">
      <c r="A656" s="262"/>
      <c r="D656" s="262"/>
    </row>
    <row r="657" spans="1:4" x14ac:dyDescent="0.3">
      <c r="A657" s="262"/>
      <c r="D657" s="262"/>
    </row>
    <row r="658" spans="1:4" x14ac:dyDescent="0.3">
      <c r="A658" s="262"/>
      <c r="D658" s="262"/>
    </row>
    <row r="659" spans="1:4" x14ac:dyDescent="0.3">
      <c r="A659" s="262"/>
      <c r="D659" s="262"/>
    </row>
    <row r="660" spans="1:4" x14ac:dyDescent="0.3">
      <c r="A660" s="262"/>
      <c r="D660" s="262"/>
    </row>
    <row r="661" spans="1:4" x14ac:dyDescent="0.3">
      <c r="A661" s="262"/>
      <c r="D661" s="262"/>
    </row>
    <row r="662" spans="1:4" x14ac:dyDescent="0.3">
      <c r="A662" s="262"/>
      <c r="D662" s="262"/>
    </row>
    <row r="663" spans="1:4" x14ac:dyDescent="0.3">
      <c r="A663" s="262"/>
      <c r="D663" s="262"/>
    </row>
    <row r="664" spans="1:4" x14ac:dyDescent="0.3">
      <c r="A664" s="262"/>
      <c r="D664" s="262"/>
    </row>
    <row r="665" spans="1:4" x14ac:dyDescent="0.3">
      <c r="A665" s="262"/>
      <c r="D665" s="262"/>
    </row>
    <row r="666" spans="1:4" x14ac:dyDescent="0.3">
      <c r="A666" s="262"/>
      <c r="D666" s="262"/>
    </row>
    <row r="667" spans="1:4" x14ac:dyDescent="0.3">
      <c r="A667" s="262"/>
      <c r="D667" s="262"/>
    </row>
    <row r="668" spans="1:4" x14ac:dyDescent="0.3">
      <c r="A668" s="262"/>
      <c r="D668" s="262"/>
    </row>
    <row r="669" spans="1:4" x14ac:dyDescent="0.3">
      <c r="A669" s="262"/>
      <c r="D669" s="262"/>
    </row>
    <row r="670" spans="1:4" x14ac:dyDescent="0.3">
      <c r="A670" s="262"/>
      <c r="D670" s="262"/>
    </row>
    <row r="671" spans="1:4" x14ac:dyDescent="0.3">
      <c r="A671" s="262"/>
      <c r="D671" s="262"/>
    </row>
    <row r="672" spans="1:4" x14ac:dyDescent="0.3">
      <c r="A672" s="262"/>
      <c r="D672" s="262"/>
    </row>
    <row r="673" spans="1:4" x14ac:dyDescent="0.3">
      <c r="A673" s="262"/>
      <c r="D673" s="262"/>
    </row>
    <row r="674" spans="1:4" x14ac:dyDescent="0.3">
      <c r="A674" s="262"/>
      <c r="D674" s="262"/>
    </row>
    <row r="675" spans="1:4" x14ac:dyDescent="0.3">
      <c r="A675" s="262"/>
      <c r="D675" s="262"/>
    </row>
    <row r="676" spans="1:4" x14ac:dyDescent="0.3">
      <c r="A676" s="262"/>
      <c r="D676" s="262"/>
    </row>
    <row r="677" spans="1:4" x14ac:dyDescent="0.3">
      <c r="A677" s="262"/>
      <c r="D677" s="262"/>
    </row>
    <row r="678" spans="1:4" x14ac:dyDescent="0.3">
      <c r="A678" s="262"/>
      <c r="D678" s="262"/>
    </row>
    <row r="679" spans="1:4" x14ac:dyDescent="0.3">
      <c r="A679" s="262"/>
      <c r="D679" s="262"/>
    </row>
    <row r="680" spans="1:4" x14ac:dyDescent="0.3">
      <c r="A680" s="262"/>
      <c r="D680" s="262"/>
    </row>
    <row r="681" spans="1:4" x14ac:dyDescent="0.3">
      <c r="A681" s="262"/>
      <c r="D681" s="262"/>
    </row>
    <row r="682" spans="1:4" x14ac:dyDescent="0.3">
      <c r="A682" s="262"/>
      <c r="D682" s="262"/>
    </row>
    <row r="683" spans="1:4" x14ac:dyDescent="0.3">
      <c r="A683" s="262"/>
      <c r="D683" s="262"/>
    </row>
    <row r="684" spans="1:4" x14ac:dyDescent="0.3">
      <c r="A684" s="262"/>
      <c r="D684" s="262"/>
    </row>
    <row r="685" spans="1:4" x14ac:dyDescent="0.3">
      <c r="A685" s="262"/>
      <c r="D685" s="262"/>
    </row>
    <row r="686" spans="1:4" x14ac:dyDescent="0.3">
      <c r="A686" s="262"/>
      <c r="D686" s="262"/>
    </row>
    <row r="687" spans="1:4" x14ac:dyDescent="0.3">
      <c r="A687" s="262"/>
      <c r="D687" s="262"/>
    </row>
    <row r="688" spans="1:4" x14ac:dyDescent="0.3">
      <c r="A688" s="262"/>
      <c r="D688" s="262"/>
    </row>
    <row r="689" spans="1:4" x14ac:dyDescent="0.3">
      <c r="A689" s="262"/>
      <c r="D689" s="262"/>
    </row>
    <row r="690" spans="1:4" x14ac:dyDescent="0.3">
      <c r="A690" s="262"/>
      <c r="D690" s="262"/>
    </row>
    <row r="691" spans="1:4" x14ac:dyDescent="0.3">
      <c r="A691" s="262"/>
      <c r="D691" s="262"/>
    </row>
    <row r="692" spans="1:4" x14ac:dyDescent="0.3">
      <c r="A692" s="262"/>
      <c r="D692" s="262"/>
    </row>
    <row r="693" spans="1:4" x14ac:dyDescent="0.3">
      <c r="A693" s="262"/>
      <c r="D693" s="262"/>
    </row>
    <row r="694" spans="1:4" x14ac:dyDescent="0.3">
      <c r="A694" s="262"/>
      <c r="D694" s="262"/>
    </row>
    <row r="695" spans="1:4" x14ac:dyDescent="0.3">
      <c r="A695" s="262"/>
      <c r="D695" s="262"/>
    </row>
    <row r="696" spans="1:4" x14ac:dyDescent="0.3">
      <c r="A696" s="262"/>
      <c r="D696" s="262"/>
    </row>
    <row r="697" spans="1:4" x14ac:dyDescent="0.3">
      <c r="A697" s="262"/>
      <c r="D697" s="262"/>
    </row>
    <row r="698" spans="1:4" x14ac:dyDescent="0.3">
      <c r="A698" s="262"/>
      <c r="D698" s="262"/>
    </row>
    <row r="699" spans="1:4" x14ac:dyDescent="0.3">
      <c r="A699" s="262"/>
      <c r="D699" s="262"/>
    </row>
    <row r="700" spans="1:4" x14ac:dyDescent="0.3">
      <c r="A700" s="262"/>
      <c r="D700" s="262"/>
    </row>
    <row r="701" spans="1:4" x14ac:dyDescent="0.3">
      <c r="A701" s="262"/>
      <c r="D701" s="262"/>
    </row>
    <row r="702" spans="1:4" x14ac:dyDescent="0.3">
      <c r="A702" s="262"/>
      <c r="D702" s="262"/>
    </row>
    <row r="703" spans="1:4" x14ac:dyDescent="0.3">
      <c r="A703" s="262"/>
      <c r="D703" s="262"/>
    </row>
    <row r="704" spans="1:4" x14ac:dyDescent="0.3">
      <c r="A704" s="262"/>
      <c r="D704" s="262"/>
    </row>
    <row r="705" spans="1:4" x14ac:dyDescent="0.3">
      <c r="A705" s="262"/>
      <c r="D705" s="262"/>
    </row>
    <row r="706" spans="1:4" x14ac:dyDescent="0.3">
      <c r="A706" s="262"/>
      <c r="D706" s="262"/>
    </row>
    <row r="707" spans="1:4" x14ac:dyDescent="0.3">
      <c r="A707" s="262"/>
      <c r="D707" s="262"/>
    </row>
    <row r="708" spans="1:4" x14ac:dyDescent="0.3">
      <c r="A708" s="262"/>
      <c r="D708" s="262"/>
    </row>
    <row r="709" spans="1:4" x14ac:dyDescent="0.3">
      <c r="A709" s="262"/>
      <c r="D709" s="262"/>
    </row>
    <row r="710" spans="1:4" x14ac:dyDescent="0.3">
      <c r="A710" s="262"/>
      <c r="D710" s="262"/>
    </row>
    <row r="711" spans="1:4" x14ac:dyDescent="0.3">
      <c r="A711" s="262"/>
      <c r="D711" s="262"/>
    </row>
    <row r="712" spans="1:4" x14ac:dyDescent="0.3">
      <c r="A712" s="262"/>
      <c r="D712" s="262"/>
    </row>
    <row r="713" spans="1:4" x14ac:dyDescent="0.3">
      <c r="A713" s="262"/>
      <c r="D713" s="262"/>
    </row>
    <row r="714" spans="1:4" x14ac:dyDescent="0.3">
      <c r="A714" s="262"/>
      <c r="D714" s="262"/>
    </row>
    <row r="715" spans="1:4" x14ac:dyDescent="0.3">
      <c r="A715" s="262"/>
      <c r="D715" s="262"/>
    </row>
    <row r="716" spans="1:4" x14ac:dyDescent="0.3">
      <c r="A716" s="262"/>
      <c r="D716" s="262"/>
    </row>
    <row r="717" spans="1:4" x14ac:dyDescent="0.3">
      <c r="A717" s="262"/>
      <c r="D717" s="262"/>
    </row>
    <row r="718" spans="1:4" x14ac:dyDescent="0.3">
      <c r="A718" s="262"/>
      <c r="D718" s="262"/>
    </row>
    <row r="719" spans="1:4" x14ac:dyDescent="0.3">
      <c r="A719" s="262"/>
      <c r="D719" s="262"/>
    </row>
    <row r="720" spans="1:4" x14ac:dyDescent="0.3">
      <c r="A720" s="262"/>
      <c r="D720" s="262"/>
    </row>
    <row r="721" spans="1:4" x14ac:dyDescent="0.3">
      <c r="A721" s="262"/>
      <c r="D721" s="262"/>
    </row>
    <row r="722" spans="1:4" x14ac:dyDescent="0.3">
      <c r="A722" s="262"/>
      <c r="D722" s="262"/>
    </row>
    <row r="723" spans="1:4" x14ac:dyDescent="0.3">
      <c r="A723" s="262"/>
      <c r="D723" s="262"/>
    </row>
    <row r="724" spans="1:4" x14ac:dyDescent="0.3">
      <c r="A724" s="262"/>
      <c r="D724" s="262"/>
    </row>
    <row r="725" spans="1:4" x14ac:dyDescent="0.3">
      <c r="A725" s="262"/>
      <c r="D725" s="262"/>
    </row>
    <row r="726" spans="1:4" x14ac:dyDescent="0.3">
      <c r="A726" s="262"/>
      <c r="D726" s="262"/>
    </row>
    <row r="727" spans="1:4" x14ac:dyDescent="0.3">
      <c r="A727" s="262"/>
      <c r="D727" s="262"/>
    </row>
    <row r="728" spans="1:4" x14ac:dyDescent="0.3">
      <c r="A728" s="262"/>
      <c r="D728" s="262"/>
    </row>
    <row r="729" spans="1:4" x14ac:dyDescent="0.3">
      <c r="A729" s="262"/>
      <c r="D729" s="262"/>
    </row>
    <row r="730" spans="1:4" x14ac:dyDescent="0.3">
      <c r="A730" s="262"/>
      <c r="D730" s="262"/>
    </row>
    <row r="731" spans="1:4" x14ac:dyDescent="0.3">
      <c r="A731" s="262"/>
      <c r="D731" s="262"/>
    </row>
    <row r="732" spans="1:4" x14ac:dyDescent="0.3">
      <c r="A732" s="262"/>
      <c r="D732" s="262"/>
    </row>
    <row r="733" spans="1:4" x14ac:dyDescent="0.3">
      <c r="A733" s="262"/>
      <c r="D733" s="262"/>
    </row>
    <row r="734" spans="1:4" x14ac:dyDescent="0.3">
      <c r="A734" s="262"/>
      <c r="D734" s="262"/>
    </row>
    <row r="735" spans="1:4" x14ac:dyDescent="0.3">
      <c r="A735" s="262"/>
      <c r="D735" s="262"/>
    </row>
    <row r="736" spans="1:4" x14ac:dyDescent="0.3">
      <c r="A736" s="262"/>
      <c r="D736" s="262"/>
    </row>
    <row r="737" spans="1:4" x14ac:dyDescent="0.3">
      <c r="A737" s="262"/>
      <c r="D737" s="262"/>
    </row>
    <row r="738" spans="1:4" x14ac:dyDescent="0.3">
      <c r="A738" s="262"/>
      <c r="D738" s="262"/>
    </row>
    <row r="739" spans="1:4" x14ac:dyDescent="0.3">
      <c r="A739" s="262"/>
      <c r="D739" s="262"/>
    </row>
    <row r="740" spans="1:4" x14ac:dyDescent="0.3">
      <c r="A740" s="262"/>
      <c r="D740" s="262"/>
    </row>
    <row r="741" spans="1:4" x14ac:dyDescent="0.3">
      <c r="A741" s="262"/>
      <c r="D741" s="262"/>
    </row>
    <row r="742" spans="1:4" x14ac:dyDescent="0.3">
      <c r="A742" s="262"/>
      <c r="D742" s="262"/>
    </row>
    <row r="743" spans="1:4" x14ac:dyDescent="0.3">
      <c r="A743" s="262"/>
      <c r="D743" s="262"/>
    </row>
    <row r="744" spans="1:4" x14ac:dyDescent="0.3">
      <c r="A744" s="262"/>
      <c r="D744" s="262"/>
    </row>
    <row r="745" spans="1:4" x14ac:dyDescent="0.3">
      <c r="A745" s="262"/>
      <c r="D745" s="262"/>
    </row>
    <row r="746" spans="1:4" x14ac:dyDescent="0.3">
      <c r="A746" s="262"/>
      <c r="D746" s="262"/>
    </row>
    <row r="747" spans="1:4" x14ac:dyDescent="0.3">
      <c r="A747" s="262"/>
      <c r="D747" s="262"/>
    </row>
    <row r="748" spans="1:4" x14ac:dyDescent="0.3">
      <c r="A748" s="262"/>
      <c r="D748" s="262"/>
    </row>
    <row r="749" spans="1:4" x14ac:dyDescent="0.3">
      <c r="A749" s="262"/>
      <c r="D749" s="262"/>
    </row>
    <row r="750" spans="1:4" x14ac:dyDescent="0.3">
      <c r="A750" s="262"/>
      <c r="D750" s="262"/>
    </row>
    <row r="751" spans="1:4" x14ac:dyDescent="0.3">
      <c r="A751" s="262"/>
      <c r="D751" s="262"/>
    </row>
    <row r="752" spans="1:4" x14ac:dyDescent="0.3">
      <c r="A752" s="262"/>
      <c r="D752" s="262"/>
    </row>
    <row r="753" spans="1:4" x14ac:dyDescent="0.3">
      <c r="A753" s="262"/>
      <c r="D753" s="262"/>
    </row>
    <row r="754" spans="1:4" x14ac:dyDescent="0.3">
      <c r="A754" s="262"/>
      <c r="D754" s="262"/>
    </row>
    <row r="755" spans="1:4" x14ac:dyDescent="0.3">
      <c r="A755" s="262"/>
      <c r="D755" s="262"/>
    </row>
    <row r="756" spans="1:4" x14ac:dyDescent="0.3">
      <c r="A756" s="262"/>
      <c r="D756" s="262"/>
    </row>
    <row r="757" spans="1:4" x14ac:dyDescent="0.3">
      <c r="A757" s="262"/>
      <c r="D757" s="262"/>
    </row>
    <row r="758" spans="1:4" x14ac:dyDescent="0.3">
      <c r="A758" s="262"/>
      <c r="D758" s="262"/>
    </row>
    <row r="759" spans="1:4" x14ac:dyDescent="0.3">
      <c r="A759" s="262"/>
      <c r="D759" s="262"/>
    </row>
    <row r="760" spans="1:4" x14ac:dyDescent="0.3">
      <c r="A760" s="262"/>
      <c r="D760" s="262"/>
    </row>
    <row r="761" spans="1:4" x14ac:dyDescent="0.3">
      <c r="A761" s="262"/>
      <c r="D761" s="262"/>
    </row>
    <row r="762" spans="1:4" x14ac:dyDescent="0.3">
      <c r="A762" s="262"/>
      <c r="D762" s="262"/>
    </row>
    <row r="763" spans="1:4" x14ac:dyDescent="0.3">
      <c r="A763" s="262"/>
      <c r="D763" s="262"/>
    </row>
    <row r="764" spans="1:4" x14ac:dyDescent="0.3">
      <c r="A764" s="262"/>
      <c r="D764" s="262"/>
    </row>
    <row r="765" spans="1:4" x14ac:dyDescent="0.3">
      <c r="A765" s="262"/>
      <c r="D765" s="262"/>
    </row>
    <row r="766" spans="1:4" x14ac:dyDescent="0.3">
      <c r="A766" s="262"/>
      <c r="D766" s="262"/>
    </row>
    <row r="767" spans="1:4" x14ac:dyDescent="0.3">
      <c r="A767" s="262"/>
      <c r="D767" s="262"/>
    </row>
    <row r="768" spans="1:4" x14ac:dyDescent="0.3">
      <c r="A768" s="262"/>
      <c r="D768" s="262"/>
    </row>
    <row r="769" spans="1:4" x14ac:dyDescent="0.3">
      <c r="A769" s="262"/>
      <c r="D769" s="262"/>
    </row>
    <row r="770" spans="1:4" x14ac:dyDescent="0.3">
      <c r="A770" s="262"/>
      <c r="D770" s="262"/>
    </row>
    <row r="771" spans="1:4" x14ac:dyDescent="0.3">
      <c r="A771" s="262"/>
      <c r="D771" s="262"/>
    </row>
    <row r="772" spans="1:4" x14ac:dyDescent="0.3">
      <c r="A772" s="262"/>
      <c r="D772" s="262"/>
    </row>
    <row r="773" spans="1:4" x14ac:dyDescent="0.3">
      <c r="A773" s="262"/>
      <c r="D773" s="262"/>
    </row>
    <row r="774" spans="1:4" x14ac:dyDescent="0.3">
      <c r="A774" s="262"/>
      <c r="D774" s="262"/>
    </row>
    <row r="775" spans="1:4" x14ac:dyDescent="0.3">
      <c r="A775" s="262"/>
      <c r="D775" s="262"/>
    </row>
    <row r="776" spans="1:4" x14ac:dyDescent="0.3">
      <c r="A776" s="262"/>
      <c r="D776" s="262"/>
    </row>
    <row r="777" spans="1:4" x14ac:dyDescent="0.3">
      <c r="A777" s="262"/>
      <c r="D777" s="262"/>
    </row>
    <row r="778" spans="1:4" x14ac:dyDescent="0.3">
      <c r="A778" s="262"/>
      <c r="D778" s="262"/>
    </row>
    <row r="779" spans="1:4" x14ac:dyDescent="0.3">
      <c r="A779" s="262"/>
      <c r="D779" s="262"/>
    </row>
    <row r="780" spans="1:4" x14ac:dyDescent="0.3">
      <c r="A780" s="262"/>
      <c r="D780" s="262"/>
    </row>
    <row r="781" spans="1:4" x14ac:dyDescent="0.3">
      <c r="A781" s="262"/>
      <c r="D781" s="262"/>
    </row>
    <row r="782" spans="1:4" x14ac:dyDescent="0.3">
      <c r="A782" s="262"/>
      <c r="D782" s="262"/>
    </row>
    <row r="783" spans="1:4" x14ac:dyDescent="0.3">
      <c r="A783" s="262"/>
      <c r="D783" s="262"/>
    </row>
    <row r="784" spans="1:4" x14ac:dyDescent="0.3">
      <c r="A784" s="262"/>
      <c r="D784" s="262"/>
    </row>
    <row r="785" spans="1:4" x14ac:dyDescent="0.3">
      <c r="A785" s="262"/>
      <c r="D785" s="262"/>
    </row>
    <row r="786" spans="1:4" x14ac:dyDescent="0.3">
      <c r="A786" s="262"/>
      <c r="D786" s="262"/>
    </row>
    <row r="787" spans="1:4" x14ac:dyDescent="0.3">
      <c r="A787" s="262"/>
      <c r="D787" s="262"/>
    </row>
    <row r="788" spans="1:4" x14ac:dyDescent="0.3">
      <c r="A788" s="262"/>
      <c r="D788" s="262"/>
    </row>
    <row r="789" spans="1:4" x14ac:dyDescent="0.3">
      <c r="A789" s="262"/>
      <c r="D789" s="262"/>
    </row>
    <row r="790" spans="1:4" x14ac:dyDescent="0.3">
      <c r="A790" s="262"/>
      <c r="D790" s="262"/>
    </row>
    <row r="791" spans="1:4" x14ac:dyDescent="0.3">
      <c r="A791" s="262"/>
      <c r="D791" s="262"/>
    </row>
    <row r="792" spans="1:4" x14ac:dyDescent="0.3">
      <c r="A792" s="262"/>
      <c r="D792" s="262"/>
    </row>
    <row r="793" spans="1:4" x14ac:dyDescent="0.3">
      <c r="A793" s="262"/>
      <c r="D793" s="262"/>
    </row>
    <row r="794" spans="1:4" x14ac:dyDescent="0.3">
      <c r="A794" s="262"/>
      <c r="D794" s="262"/>
    </row>
    <row r="795" spans="1:4" x14ac:dyDescent="0.3">
      <c r="A795" s="262"/>
      <c r="D795" s="262"/>
    </row>
    <row r="796" spans="1:4" x14ac:dyDescent="0.3">
      <c r="A796" s="262"/>
      <c r="D796" s="262"/>
    </row>
    <row r="797" spans="1:4" x14ac:dyDescent="0.3">
      <c r="A797" s="262"/>
      <c r="D797" s="262"/>
    </row>
    <row r="798" spans="1:4" x14ac:dyDescent="0.3">
      <c r="A798" s="262"/>
      <c r="D798" s="262"/>
    </row>
    <row r="799" spans="1:4" x14ac:dyDescent="0.3">
      <c r="A799" s="262"/>
      <c r="D799" s="262"/>
    </row>
    <row r="800" spans="1:4" x14ac:dyDescent="0.3">
      <c r="A800" s="262"/>
      <c r="D800" s="262"/>
    </row>
    <row r="801" spans="1:4" x14ac:dyDescent="0.3">
      <c r="A801" s="262"/>
      <c r="D801" s="262"/>
    </row>
    <row r="802" spans="1:4" x14ac:dyDescent="0.3">
      <c r="A802" s="262"/>
      <c r="D802" s="262"/>
    </row>
    <row r="803" spans="1:4" x14ac:dyDescent="0.3">
      <c r="A803" s="262"/>
      <c r="D803" s="262"/>
    </row>
    <row r="804" spans="1:4" x14ac:dyDescent="0.3">
      <c r="A804" s="262"/>
      <c r="D804" s="262"/>
    </row>
    <row r="805" spans="1:4" x14ac:dyDescent="0.3">
      <c r="A805" s="262"/>
      <c r="D805" s="262"/>
    </row>
    <row r="806" spans="1:4" x14ac:dyDescent="0.3">
      <c r="A806" s="262"/>
      <c r="D806" s="262"/>
    </row>
    <row r="807" spans="1:4" x14ac:dyDescent="0.3">
      <c r="A807" s="262"/>
      <c r="D807" s="262"/>
    </row>
    <row r="808" spans="1:4" x14ac:dyDescent="0.3">
      <c r="A808" s="262"/>
      <c r="D808" s="262"/>
    </row>
    <row r="809" spans="1:4" x14ac:dyDescent="0.3">
      <c r="A809" s="262"/>
      <c r="D809" s="262"/>
    </row>
    <row r="810" spans="1:4" x14ac:dyDescent="0.3">
      <c r="A810" s="262"/>
      <c r="D810" s="262"/>
    </row>
    <row r="811" spans="1:4" x14ac:dyDescent="0.3">
      <c r="A811" s="262"/>
      <c r="D811" s="262"/>
    </row>
    <row r="812" spans="1:4" x14ac:dyDescent="0.3">
      <c r="A812" s="262"/>
      <c r="D812" s="262"/>
    </row>
    <row r="813" spans="1:4" x14ac:dyDescent="0.3">
      <c r="A813" s="262"/>
      <c r="D813" s="262"/>
    </row>
    <row r="814" spans="1:4" x14ac:dyDescent="0.3">
      <c r="A814" s="262"/>
      <c r="D814" s="262"/>
    </row>
    <row r="815" spans="1:4" x14ac:dyDescent="0.3">
      <c r="A815" s="262"/>
      <c r="D815" s="262"/>
    </row>
    <row r="816" spans="1:4" x14ac:dyDescent="0.3">
      <c r="A816" s="262"/>
      <c r="D816" s="262"/>
    </row>
    <row r="817" spans="1:4" x14ac:dyDescent="0.3">
      <c r="A817" s="262"/>
      <c r="D817" s="262"/>
    </row>
    <row r="818" spans="1:4" x14ac:dyDescent="0.3">
      <c r="A818" s="262"/>
      <c r="D818" s="262"/>
    </row>
    <row r="819" spans="1:4" x14ac:dyDescent="0.3">
      <c r="A819" s="262"/>
      <c r="D819" s="262"/>
    </row>
    <row r="820" spans="1:4" x14ac:dyDescent="0.3">
      <c r="A820" s="262"/>
      <c r="D820" s="262"/>
    </row>
    <row r="821" spans="1:4" x14ac:dyDescent="0.3">
      <c r="A821" s="262"/>
      <c r="D821" s="262"/>
    </row>
    <row r="822" spans="1:4" x14ac:dyDescent="0.3">
      <c r="A822" s="262"/>
      <c r="D822" s="262"/>
    </row>
    <row r="823" spans="1:4" x14ac:dyDescent="0.3">
      <c r="A823" s="262"/>
      <c r="D823" s="262"/>
    </row>
    <row r="824" spans="1:4" x14ac:dyDescent="0.3">
      <c r="A824" s="262"/>
      <c r="D824" s="262"/>
    </row>
    <row r="825" spans="1:4" x14ac:dyDescent="0.3">
      <c r="A825" s="262"/>
      <c r="D825" s="262"/>
    </row>
    <row r="826" spans="1:4" x14ac:dyDescent="0.3">
      <c r="A826" s="262"/>
      <c r="D826" s="262"/>
    </row>
    <row r="827" spans="1:4" x14ac:dyDescent="0.3">
      <c r="A827" s="262"/>
      <c r="D827" s="262"/>
    </row>
    <row r="828" spans="1:4" x14ac:dyDescent="0.3">
      <c r="A828" s="262"/>
      <c r="D828" s="262"/>
    </row>
    <row r="829" spans="1:4" x14ac:dyDescent="0.3">
      <c r="A829" s="262"/>
      <c r="D829" s="262"/>
    </row>
    <row r="830" spans="1:4" x14ac:dyDescent="0.3">
      <c r="A830" s="262"/>
      <c r="D830" s="262"/>
    </row>
    <row r="831" spans="1:4" x14ac:dyDescent="0.3">
      <c r="A831" s="262"/>
      <c r="D831" s="262"/>
    </row>
    <row r="832" spans="1:4" x14ac:dyDescent="0.3">
      <c r="A832" s="262"/>
      <c r="D832" s="262"/>
    </row>
    <row r="833" spans="1:4" x14ac:dyDescent="0.3">
      <c r="A833" s="262"/>
      <c r="D833" s="262"/>
    </row>
    <row r="834" spans="1:4" x14ac:dyDescent="0.3">
      <c r="A834" s="262"/>
      <c r="D834" s="262"/>
    </row>
    <row r="835" spans="1:4" x14ac:dyDescent="0.3">
      <c r="A835" s="262"/>
      <c r="D835" s="262"/>
    </row>
    <row r="836" spans="1:4" x14ac:dyDescent="0.3">
      <c r="A836" s="262"/>
      <c r="D836" s="262"/>
    </row>
    <row r="837" spans="1:4" x14ac:dyDescent="0.3">
      <c r="A837" s="262"/>
      <c r="D837" s="262"/>
    </row>
    <row r="838" spans="1:4" x14ac:dyDescent="0.3">
      <c r="A838" s="262"/>
      <c r="D838" s="262"/>
    </row>
    <row r="839" spans="1:4" x14ac:dyDescent="0.3">
      <c r="A839" s="262"/>
      <c r="D839" s="262"/>
    </row>
    <row r="840" spans="1:4" x14ac:dyDescent="0.3">
      <c r="A840" s="262"/>
      <c r="D840" s="262"/>
    </row>
    <row r="841" spans="1:4" x14ac:dyDescent="0.3">
      <c r="A841" s="262"/>
      <c r="D841" s="262"/>
    </row>
    <row r="842" spans="1:4" x14ac:dyDescent="0.3">
      <c r="A842" s="262"/>
      <c r="D842" s="262"/>
    </row>
    <row r="843" spans="1:4" x14ac:dyDescent="0.3">
      <c r="A843" s="262"/>
      <c r="D843" s="262"/>
    </row>
    <row r="844" spans="1:4" x14ac:dyDescent="0.3">
      <c r="A844" s="262"/>
      <c r="D844" s="262"/>
    </row>
    <row r="845" spans="1:4" x14ac:dyDescent="0.3">
      <c r="A845" s="262"/>
      <c r="D845" s="262"/>
    </row>
    <row r="846" spans="1:4" x14ac:dyDescent="0.3">
      <c r="A846" s="262"/>
      <c r="D846" s="262"/>
    </row>
    <row r="847" spans="1:4" x14ac:dyDescent="0.3">
      <c r="A847" s="262"/>
      <c r="D847" s="262"/>
    </row>
    <row r="848" spans="1:4" x14ac:dyDescent="0.3">
      <c r="A848" s="262"/>
      <c r="D848" s="262"/>
    </row>
    <row r="849" spans="1:4" x14ac:dyDescent="0.3">
      <c r="A849" s="262"/>
      <c r="D849" s="262"/>
    </row>
    <row r="850" spans="1:4" x14ac:dyDescent="0.3">
      <c r="A850" s="262"/>
      <c r="D850" s="262"/>
    </row>
    <row r="851" spans="1:4" x14ac:dyDescent="0.3">
      <c r="A851" s="262"/>
      <c r="D851" s="262"/>
    </row>
    <row r="852" spans="1:4" x14ac:dyDescent="0.3">
      <c r="A852" s="262"/>
      <c r="D852" s="262"/>
    </row>
    <row r="853" spans="1:4" x14ac:dyDescent="0.3">
      <c r="A853" s="262"/>
      <c r="D853" s="262"/>
    </row>
    <row r="854" spans="1:4" x14ac:dyDescent="0.3">
      <c r="A854" s="262"/>
      <c r="D854" s="262"/>
    </row>
    <row r="855" spans="1:4" x14ac:dyDescent="0.3">
      <c r="A855" s="262"/>
      <c r="D855" s="262"/>
    </row>
    <row r="856" spans="1:4" x14ac:dyDescent="0.3">
      <c r="A856" s="262"/>
      <c r="D856" s="262"/>
    </row>
    <row r="857" spans="1:4" x14ac:dyDescent="0.3">
      <c r="A857" s="262"/>
      <c r="D857" s="262"/>
    </row>
    <row r="858" spans="1:4" x14ac:dyDescent="0.3">
      <c r="A858" s="262"/>
      <c r="D858" s="262"/>
    </row>
    <row r="859" spans="1:4" x14ac:dyDescent="0.3">
      <c r="A859" s="262"/>
      <c r="D859" s="262"/>
    </row>
    <row r="860" spans="1:4" x14ac:dyDescent="0.3">
      <c r="A860" s="262"/>
      <c r="D860" s="262"/>
    </row>
    <row r="861" spans="1:4" x14ac:dyDescent="0.3">
      <c r="A861" s="262"/>
      <c r="D861" s="262"/>
    </row>
    <row r="862" spans="1:4" x14ac:dyDescent="0.3">
      <c r="A862" s="262"/>
      <c r="D862" s="262"/>
    </row>
    <row r="863" spans="1:4" x14ac:dyDescent="0.3">
      <c r="A863" s="262"/>
      <c r="D863" s="262"/>
    </row>
    <row r="864" spans="1:4" x14ac:dyDescent="0.3">
      <c r="A864" s="262"/>
      <c r="D864" s="262"/>
    </row>
    <row r="865" spans="1:4" x14ac:dyDescent="0.3">
      <c r="A865" s="262"/>
      <c r="D865" s="262"/>
    </row>
    <row r="866" spans="1:4" x14ac:dyDescent="0.3">
      <c r="A866" s="262"/>
      <c r="D866" s="262"/>
    </row>
    <row r="867" spans="1:4" x14ac:dyDescent="0.3">
      <c r="A867" s="262"/>
      <c r="D867" s="262"/>
    </row>
    <row r="868" spans="1:4" x14ac:dyDescent="0.3">
      <c r="A868" s="262"/>
      <c r="D868" s="262"/>
    </row>
    <row r="869" spans="1:4" x14ac:dyDescent="0.3">
      <c r="A869" s="262"/>
      <c r="D869" s="262"/>
    </row>
    <row r="870" spans="1:4" x14ac:dyDescent="0.3">
      <c r="A870" s="262"/>
      <c r="D870" s="262"/>
    </row>
    <row r="871" spans="1:4" x14ac:dyDescent="0.3">
      <c r="A871" s="262"/>
      <c r="D871" s="262"/>
    </row>
    <row r="872" spans="1:4" x14ac:dyDescent="0.3">
      <c r="A872" s="262"/>
      <c r="D872" s="262"/>
    </row>
    <row r="873" spans="1:4" x14ac:dyDescent="0.3">
      <c r="A873" s="262"/>
      <c r="D873" s="262"/>
    </row>
    <row r="874" spans="1:4" x14ac:dyDescent="0.3">
      <c r="A874" s="262"/>
      <c r="D874" s="262"/>
    </row>
    <row r="875" spans="1:4" x14ac:dyDescent="0.3">
      <c r="A875" s="262"/>
      <c r="D875" s="262"/>
    </row>
    <row r="876" spans="1:4" x14ac:dyDescent="0.3">
      <c r="A876" s="262"/>
      <c r="D876" s="262"/>
    </row>
    <row r="877" spans="1:4" x14ac:dyDescent="0.3">
      <c r="A877" s="262"/>
      <c r="D877" s="262"/>
    </row>
    <row r="878" spans="1:4" x14ac:dyDescent="0.3">
      <c r="A878" s="262"/>
      <c r="D878" s="262"/>
    </row>
    <row r="879" spans="1:4" x14ac:dyDescent="0.3">
      <c r="A879" s="262"/>
      <c r="D879" s="262"/>
    </row>
    <row r="880" spans="1:4" x14ac:dyDescent="0.3">
      <c r="A880" s="262"/>
      <c r="D880" s="262"/>
    </row>
    <row r="881" spans="1:4" x14ac:dyDescent="0.3">
      <c r="A881" s="262"/>
      <c r="D881" s="262"/>
    </row>
    <row r="882" spans="1:4" x14ac:dyDescent="0.3">
      <c r="A882" s="262"/>
      <c r="D882" s="262"/>
    </row>
    <row r="883" spans="1:4" x14ac:dyDescent="0.3">
      <c r="A883" s="262"/>
      <c r="D883" s="262"/>
    </row>
    <row r="884" spans="1:4" x14ac:dyDescent="0.3">
      <c r="A884" s="262"/>
      <c r="D884" s="262"/>
    </row>
    <row r="885" spans="1:4" x14ac:dyDescent="0.3">
      <c r="A885" s="262"/>
      <c r="D885" s="262"/>
    </row>
    <row r="886" spans="1:4" x14ac:dyDescent="0.3">
      <c r="A886" s="262"/>
      <c r="D886" s="262"/>
    </row>
    <row r="887" spans="1:4" x14ac:dyDescent="0.3">
      <c r="A887" s="262"/>
      <c r="D887" s="262"/>
    </row>
    <row r="888" spans="1:4" x14ac:dyDescent="0.3">
      <c r="A888" s="262"/>
      <c r="D888" s="262"/>
    </row>
    <row r="889" spans="1:4" x14ac:dyDescent="0.3">
      <c r="A889" s="262"/>
      <c r="D889" s="262"/>
    </row>
    <row r="890" spans="1:4" x14ac:dyDescent="0.3">
      <c r="A890" s="262"/>
      <c r="D890" s="262"/>
    </row>
    <row r="891" spans="1:4" x14ac:dyDescent="0.3">
      <c r="A891" s="262"/>
      <c r="D891" s="262"/>
    </row>
    <row r="892" spans="1:4" x14ac:dyDescent="0.3">
      <c r="A892" s="262"/>
      <c r="D892" s="262"/>
    </row>
    <row r="893" spans="1:4" x14ac:dyDescent="0.3">
      <c r="A893" s="262"/>
      <c r="D893" s="262"/>
    </row>
    <row r="894" spans="1:4" x14ac:dyDescent="0.3">
      <c r="A894" s="262"/>
      <c r="D894" s="262"/>
    </row>
    <row r="895" spans="1:4" x14ac:dyDescent="0.3">
      <c r="A895" s="262"/>
      <c r="D895" s="262"/>
    </row>
    <row r="896" spans="1:4" x14ac:dyDescent="0.3">
      <c r="A896" s="262"/>
      <c r="D896" s="262"/>
    </row>
    <row r="897" spans="1:4" x14ac:dyDescent="0.3">
      <c r="A897" s="262"/>
      <c r="D897" s="262"/>
    </row>
    <row r="898" spans="1:4" x14ac:dyDescent="0.3">
      <c r="A898" s="262"/>
      <c r="D898" s="262"/>
    </row>
    <row r="899" spans="1:4" x14ac:dyDescent="0.3">
      <c r="A899" s="262"/>
      <c r="D899" s="262"/>
    </row>
    <row r="900" spans="1:4" x14ac:dyDescent="0.3">
      <c r="A900" s="262"/>
      <c r="D900" s="262"/>
    </row>
    <row r="901" spans="1:4" x14ac:dyDescent="0.3">
      <c r="A901" s="262"/>
      <c r="D901" s="262"/>
    </row>
    <row r="902" spans="1:4" x14ac:dyDescent="0.3">
      <c r="A902" s="262"/>
      <c r="D902" s="262"/>
    </row>
    <row r="903" spans="1:4" x14ac:dyDescent="0.3">
      <c r="A903" s="262"/>
      <c r="D903" s="262"/>
    </row>
    <row r="904" spans="1:4" x14ac:dyDescent="0.3">
      <c r="A904" s="262"/>
      <c r="D904" s="262"/>
    </row>
    <row r="905" spans="1:4" x14ac:dyDescent="0.3">
      <c r="A905" s="262"/>
      <c r="D905" s="262"/>
    </row>
    <row r="906" spans="1:4" x14ac:dyDescent="0.3">
      <c r="A906" s="262"/>
      <c r="D906" s="262"/>
    </row>
    <row r="907" spans="1:4" x14ac:dyDescent="0.3">
      <c r="A907" s="262"/>
      <c r="D907" s="262"/>
    </row>
    <row r="908" spans="1:4" x14ac:dyDescent="0.3">
      <c r="A908" s="262"/>
      <c r="D908" s="262"/>
    </row>
    <row r="909" spans="1:4" x14ac:dyDescent="0.3">
      <c r="A909" s="262"/>
      <c r="D909" s="262"/>
    </row>
    <row r="910" spans="1:4" x14ac:dyDescent="0.3">
      <c r="A910" s="262"/>
      <c r="D910" s="262"/>
    </row>
    <row r="911" spans="1:4" x14ac:dyDescent="0.3">
      <c r="A911" s="262"/>
      <c r="D911" s="262"/>
    </row>
    <row r="912" spans="1:4" x14ac:dyDescent="0.3">
      <c r="A912" s="262"/>
      <c r="D912" s="262"/>
    </row>
    <row r="913" spans="1:4" x14ac:dyDescent="0.3">
      <c r="A913" s="262"/>
      <c r="D913" s="262"/>
    </row>
    <row r="914" spans="1:4" x14ac:dyDescent="0.3">
      <c r="A914" s="262"/>
      <c r="D914" s="262"/>
    </row>
    <row r="915" spans="1:4" x14ac:dyDescent="0.3">
      <c r="A915" s="262"/>
      <c r="D915" s="262"/>
    </row>
    <row r="916" spans="1:4" x14ac:dyDescent="0.3">
      <c r="A916" s="262"/>
      <c r="D916" s="262"/>
    </row>
    <row r="917" spans="1:4" x14ac:dyDescent="0.3">
      <c r="A917" s="262"/>
      <c r="D917" s="262"/>
    </row>
    <row r="918" spans="1:4" x14ac:dyDescent="0.3">
      <c r="A918" s="262"/>
      <c r="D918" s="262"/>
    </row>
    <row r="919" spans="1:4" x14ac:dyDescent="0.3">
      <c r="A919" s="262"/>
      <c r="D919" s="262"/>
    </row>
    <row r="920" spans="1:4" x14ac:dyDescent="0.3">
      <c r="A920" s="262"/>
      <c r="D920" s="262"/>
    </row>
    <row r="921" spans="1:4" x14ac:dyDescent="0.3">
      <c r="A921" s="262"/>
      <c r="D921" s="262"/>
    </row>
    <row r="922" spans="1:4" x14ac:dyDescent="0.3">
      <c r="A922" s="262"/>
      <c r="D922" s="262"/>
    </row>
    <row r="923" spans="1:4" x14ac:dyDescent="0.3">
      <c r="A923" s="262"/>
      <c r="D923" s="262"/>
    </row>
    <row r="924" spans="1:4" x14ac:dyDescent="0.3">
      <c r="A924" s="262"/>
      <c r="D924" s="262"/>
    </row>
    <row r="925" spans="1:4" x14ac:dyDescent="0.3">
      <c r="A925" s="262"/>
      <c r="D925" s="262"/>
    </row>
    <row r="926" spans="1:4" x14ac:dyDescent="0.3">
      <c r="A926" s="262"/>
      <c r="D926" s="262"/>
    </row>
    <row r="927" spans="1:4" x14ac:dyDescent="0.3">
      <c r="A927" s="262"/>
      <c r="D927" s="262"/>
    </row>
    <row r="928" spans="1:4" x14ac:dyDescent="0.3">
      <c r="A928" s="262"/>
      <c r="D928" s="262"/>
    </row>
    <row r="929" spans="1:4" x14ac:dyDescent="0.3">
      <c r="A929" s="262"/>
      <c r="D929" s="262"/>
    </row>
    <row r="930" spans="1:4" x14ac:dyDescent="0.3">
      <c r="A930" s="262"/>
      <c r="D930" s="262"/>
    </row>
    <row r="931" spans="1:4" x14ac:dyDescent="0.3">
      <c r="A931" s="262"/>
      <c r="D931" s="262"/>
    </row>
    <row r="932" spans="1:4" x14ac:dyDescent="0.3">
      <c r="A932" s="262"/>
      <c r="D932" s="262"/>
    </row>
    <row r="933" spans="1:4" x14ac:dyDescent="0.3">
      <c r="A933" s="262"/>
      <c r="D933" s="262"/>
    </row>
    <row r="934" spans="1:4" x14ac:dyDescent="0.3">
      <c r="A934" s="262"/>
      <c r="D934" s="262"/>
    </row>
    <row r="935" spans="1:4" x14ac:dyDescent="0.3">
      <c r="A935" s="262"/>
      <c r="D935" s="262"/>
    </row>
    <row r="936" spans="1:4" x14ac:dyDescent="0.3">
      <c r="A936" s="262"/>
      <c r="D936" s="262"/>
    </row>
    <row r="937" spans="1:4" x14ac:dyDescent="0.3">
      <c r="A937" s="262"/>
      <c r="D937" s="262"/>
    </row>
    <row r="938" spans="1:4" x14ac:dyDescent="0.3">
      <c r="A938" s="262"/>
      <c r="D938" s="262"/>
    </row>
    <row r="939" spans="1:4" x14ac:dyDescent="0.3">
      <c r="A939" s="262"/>
      <c r="D939" s="262"/>
    </row>
    <row r="940" spans="1:4" x14ac:dyDescent="0.3">
      <c r="A940" s="262"/>
      <c r="D940" s="262"/>
    </row>
    <row r="941" spans="1:4" x14ac:dyDescent="0.3">
      <c r="A941" s="262"/>
      <c r="D941" s="262"/>
    </row>
    <row r="942" spans="1:4" x14ac:dyDescent="0.3">
      <c r="A942" s="262"/>
      <c r="D942" s="262"/>
    </row>
    <row r="943" spans="1:4" x14ac:dyDescent="0.3">
      <c r="A943" s="262"/>
      <c r="D943" s="262"/>
    </row>
    <row r="944" spans="1:4" x14ac:dyDescent="0.3">
      <c r="A944" s="262"/>
      <c r="D944" s="262"/>
    </row>
    <row r="945" spans="1:4" x14ac:dyDescent="0.3">
      <c r="A945" s="262"/>
      <c r="D945" s="262"/>
    </row>
    <row r="946" spans="1:4" x14ac:dyDescent="0.3">
      <c r="A946" s="262"/>
      <c r="D946" s="262"/>
    </row>
    <row r="947" spans="1:4" x14ac:dyDescent="0.3">
      <c r="A947" s="262"/>
      <c r="D947" s="262"/>
    </row>
    <row r="948" spans="1:4" x14ac:dyDescent="0.3">
      <c r="A948" s="262"/>
      <c r="D948" s="262"/>
    </row>
    <row r="949" spans="1:4" x14ac:dyDescent="0.3">
      <c r="A949" s="262"/>
      <c r="D949" s="262"/>
    </row>
    <row r="950" spans="1:4" x14ac:dyDescent="0.3">
      <c r="A950" s="262"/>
      <c r="D950" s="262"/>
    </row>
    <row r="951" spans="1:4" x14ac:dyDescent="0.3">
      <c r="A951" s="262"/>
      <c r="D951" s="262"/>
    </row>
    <row r="952" spans="1:4" x14ac:dyDescent="0.3">
      <c r="A952" s="262"/>
      <c r="D952" s="262"/>
    </row>
    <row r="953" spans="1:4" x14ac:dyDescent="0.3">
      <c r="A953" s="262"/>
      <c r="D953" s="262"/>
    </row>
    <row r="954" spans="1:4" x14ac:dyDescent="0.3">
      <c r="A954" s="262"/>
      <c r="D954" s="262"/>
    </row>
    <row r="955" spans="1:4" x14ac:dyDescent="0.3">
      <c r="A955" s="262"/>
      <c r="D955" s="262"/>
    </row>
    <row r="956" spans="1:4" x14ac:dyDescent="0.3">
      <c r="A956" s="262"/>
      <c r="D956" s="262"/>
    </row>
    <row r="957" spans="1:4" x14ac:dyDescent="0.3">
      <c r="A957" s="262"/>
      <c r="D957" s="262"/>
    </row>
    <row r="958" spans="1:4" x14ac:dyDescent="0.3">
      <c r="A958" s="262"/>
      <c r="D958" s="262"/>
    </row>
    <row r="959" spans="1:4" x14ac:dyDescent="0.3">
      <c r="A959" s="262"/>
      <c r="D959" s="262"/>
    </row>
    <row r="960" spans="1:4" x14ac:dyDescent="0.3">
      <c r="A960" s="262"/>
      <c r="D960" s="262"/>
    </row>
    <row r="961" spans="1:4" x14ac:dyDescent="0.3">
      <c r="A961" s="262"/>
      <c r="D961" s="262"/>
    </row>
    <row r="962" spans="1:4" x14ac:dyDescent="0.3">
      <c r="A962" s="262"/>
      <c r="D962" s="262"/>
    </row>
    <row r="963" spans="1:4" x14ac:dyDescent="0.3">
      <c r="A963" s="262"/>
      <c r="D963" s="262"/>
    </row>
    <row r="964" spans="1:4" x14ac:dyDescent="0.3">
      <c r="A964" s="262"/>
      <c r="D964" s="262"/>
    </row>
    <row r="965" spans="1:4" x14ac:dyDescent="0.3">
      <c r="A965" s="262"/>
      <c r="D965" s="262"/>
    </row>
    <row r="966" spans="1:4" x14ac:dyDescent="0.3">
      <c r="A966" s="262"/>
      <c r="D966" s="262"/>
    </row>
    <row r="967" spans="1:4" x14ac:dyDescent="0.3">
      <c r="A967" s="262"/>
      <c r="D967" s="262"/>
    </row>
    <row r="968" spans="1:4" x14ac:dyDescent="0.3">
      <c r="A968" s="262"/>
      <c r="D968" s="262"/>
    </row>
    <row r="969" spans="1:4" x14ac:dyDescent="0.3">
      <c r="A969" s="262"/>
      <c r="D969" s="262"/>
    </row>
    <row r="970" spans="1:4" x14ac:dyDescent="0.3">
      <c r="A970" s="262"/>
      <c r="D970" s="262"/>
    </row>
    <row r="971" spans="1:4" x14ac:dyDescent="0.3">
      <c r="A971" s="262"/>
      <c r="D971" s="262"/>
    </row>
    <row r="972" spans="1:4" x14ac:dyDescent="0.3">
      <c r="A972" s="262"/>
      <c r="D972" s="262"/>
    </row>
    <row r="973" spans="1:4" x14ac:dyDescent="0.3">
      <c r="A973" s="262"/>
      <c r="D973" s="262"/>
    </row>
    <row r="974" spans="1:4" x14ac:dyDescent="0.3">
      <c r="A974" s="262"/>
      <c r="D974" s="262"/>
    </row>
    <row r="975" spans="1:4" x14ac:dyDescent="0.3">
      <c r="A975" s="262"/>
      <c r="D975" s="262"/>
    </row>
    <row r="976" spans="1:4" x14ac:dyDescent="0.3">
      <c r="A976" s="262"/>
      <c r="D976" s="262"/>
    </row>
    <row r="977" spans="1:4" x14ac:dyDescent="0.3">
      <c r="A977" s="262"/>
      <c r="D977" s="262"/>
    </row>
    <row r="978" spans="1:4" x14ac:dyDescent="0.3">
      <c r="A978" s="262"/>
      <c r="D978" s="262"/>
    </row>
    <row r="979" spans="1:4" x14ac:dyDescent="0.3">
      <c r="A979" s="262"/>
      <c r="D979" s="262"/>
    </row>
    <row r="980" spans="1:4" x14ac:dyDescent="0.3">
      <c r="A980" s="262"/>
      <c r="D980" s="262"/>
    </row>
    <row r="981" spans="1:4" x14ac:dyDescent="0.3">
      <c r="A981" s="262"/>
      <c r="D981" s="262"/>
    </row>
    <row r="982" spans="1:4" x14ac:dyDescent="0.3">
      <c r="A982" s="262"/>
      <c r="D982" s="262"/>
    </row>
    <row r="983" spans="1:4" x14ac:dyDescent="0.3">
      <c r="A983" s="262"/>
      <c r="D983" s="262"/>
    </row>
    <row r="984" spans="1:4" x14ac:dyDescent="0.3">
      <c r="A984" s="262"/>
      <c r="D984" s="262"/>
    </row>
    <row r="985" spans="1:4" x14ac:dyDescent="0.3">
      <c r="A985" s="262"/>
      <c r="D985" s="262"/>
    </row>
    <row r="986" spans="1:4" x14ac:dyDescent="0.3">
      <c r="A986" s="262"/>
      <c r="D986" s="262"/>
    </row>
    <row r="987" spans="1:4" x14ac:dyDescent="0.3">
      <c r="A987" s="262"/>
      <c r="D987" s="262"/>
    </row>
    <row r="988" spans="1:4" x14ac:dyDescent="0.3">
      <c r="A988" s="262"/>
      <c r="D988" s="262"/>
    </row>
    <row r="989" spans="1:4" x14ac:dyDescent="0.3">
      <c r="A989" s="262"/>
      <c r="D989" s="262"/>
    </row>
    <row r="990" spans="1:4" x14ac:dyDescent="0.3">
      <c r="A990" s="262"/>
      <c r="D990" s="262"/>
    </row>
    <row r="991" spans="1:4" x14ac:dyDescent="0.3">
      <c r="A991" s="262"/>
      <c r="D991" s="262"/>
    </row>
    <row r="992" spans="1:4" x14ac:dyDescent="0.3">
      <c r="A992" s="262"/>
      <c r="D992" s="262"/>
    </row>
    <row r="993" spans="1:4" x14ac:dyDescent="0.3">
      <c r="A993" s="262"/>
      <c r="D993" s="262"/>
    </row>
    <row r="994" spans="1:4" x14ac:dyDescent="0.3">
      <c r="A994" s="262"/>
      <c r="D994" s="262"/>
    </row>
    <row r="995" spans="1:4" x14ac:dyDescent="0.3">
      <c r="A995" s="262"/>
      <c r="D995" s="262"/>
    </row>
    <row r="996" spans="1:4" x14ac:dyDescent="0.3">
      <c r="A996" s="262"/>
      <c r="D996" s="262"/>
    </row>
    <row r="997" spans="1:4" x14ac:dyDescent="0.3">
      <c r="A997" s="262"/>
      <c r="D997" s="262"/>
    </row>
    <row r="998" spans="1:4" x14ac:dyDescent="0.3">
      <c r="A998" s="262"/>
      <c r="D998" s="262"/>
    </row>
    <row r="999" spans="1:4" x14ac:dyDescent="0.3">
      <c r="A999" s="262"/>
      <c r="D999" s="262"/>
    </row>
    <row r="1000" spans="1:4" x14ac:dyDescent="0.3">
      <c r="A1000" s="262"/>
      <c r="D1000" s="262"/>
    </row>
    <row r="1001" spans="1:4" x14ac:dyDescent="0.3">
      <c r="A1001" s="262"/>
      <c r="D1001" s="262"/>
    </row>
    <row r="1002" spans="1:4" x14ac:dyDescent="0.3">
      <c r="A1002" s="262"/>
      <c r="D1002" s="262"/>
    </row>
    <row r="1003" spans="1:4" x14ac:dyDescent="0.3">
      <c r="A1003" s="262"/>
      <c r="D1003" s="262"/>
    </row>
    <row r="1004" spans="1:4" x14ac:dyDescent="0.3">
      <c r="A1004" s="262"/>
      <c r="D1004" s="262"/>
    </row>
    <row r="1005" spans="1:4" x14ac:dyDescent="0.3">
      <c r="A1005" s="262"/>
      <c r="D1005" s="262"/>
    </row>
    <row r="1006" spans="1:4" x14ac:dyDescent="0.3">
      <c r="A1006" s="262"/>
      <c r="D1006" s="262"/>
    </row>
    <row r="1007" spans="1:4" x14ac:dyDescent="0.3">
      <c r="A1007" s="262"/>
      <c r="D1007" s="262"/>
    </row>
    <row r="1008" spans="1:4" x14ac:dyDescent="0.3">
      <c r="A1008" s="262"/>
      <c r="D1008" s="262"/>
    </row>
    <row r="1009" spans="1:4" x14ac:dyDescent="0.3">
      <c r="A1009" s="262"/>
      <c r="D1009" s="262"/>
    </row>
    <row r="1010" spans="1:4" x14ac:dyDescent="0.3">
      <c r="A1010" s="262"/>
      <c r="D1010" s="262"/>
    </row>
    <row r="1011" spans="1:4" x14ac:dyDescent="0.3">
      <c r="A1011" s="262"/>
      <c r="D1011" s="262"/>
    </row>
    <row r="1012" spans="1:4" x14ac:dyDescent="0.3">
      <c r="A1012" s="262"/>
      <c r="D1012" s="262"/>
    </row>
    <row r="1013" spans="1:4" x14ac:dyDescent="0.3">
      <c r="A1013" s="262"/>
      <c r="D1013" s="262"/>
    </row>
    <row r="1014" spans="1:4" x14ac:dyDescent="0.3">
      <c r="A1014" s="262"/>
      <c r="D1014" s="262"/>
    </row>
    <row r="1015" spans="1:4" x14ac:dyDescent="0.3">
      <c r="A1015" s="262"/>
      <c r="D1015" s="262"/>
    </row>
    <row r="1016" spans="1:4" x14ac:dyDescent="0.3">
      <c r="A1016" s="262"/>
      <c r="D1016" s="262"/>
    </row>
    <row r="1017" spans="1:4" x14ac:dyDescent="0.3">
      <c r="A1017" s="262"/>
      <c r="D1017" s="262"/>
    </row>
    <row r="1018" spans="1:4" x14ac:dyDescent="0.3">
      <c r="A1018" s="262"/>
      <c r="D1018" s="262"/>
    </row>
    <row r="1019" spans="1:4" x14ac:dyDescent="0.3">
      <c r="A1019" s="262"/>
      <c r="D1019" s="262"/>
    </row>
    <row r="1020" spans="1:4" x14ac:dyDescent="0.3">
      <c r="A1020" s="262"/>
      <c r="D1020" s="262"/>
    </row>
    <row r="1021" spans="1:4" x14ac:dyDescent="0.3">
      <c r="A1021" s="262"/>
      <c r="D1021" s="262"/>
    </row>
    <row r="1022" spans="1:4" x14ac:dyDescent="0.3">
      <c r="A1022" s="262"/>
      <c r="D1022" s="262"/>
    </row>
    <row r="1023" spans="1:4" x14ac:dyDescent="0.3">
      <c r="A1023" s="262"/>
      <c r="D1023" s="262"/>
    </row>
    <row r="1024" spans="1:4" x14ac:dyDescent="0.3">
      <c r="A1024" s="262"/>
      <c r="D1024" s="262"/>
    </row>
    <row r="1025" spans="1:4" x14ac:dyDescent="0.3">
      <c r="A1025" s="262"/>
      <c r="D1025" s="262"/>
    </row>
    <row r="1026" spans="1:4" x14ac:dyDescent="0.3">
      <c r="A1026" s="262"/>
      <c r="D1026" s="262"/>
    </row>
    <row r="1027" spans="1:4" x14ac:dyDescent="0.3">
      <c r="A1027" s="262"/>
      <c r="D1027" s="262"/>
    </row>
    <row r="1028" spans="1:4" x14ac:dyDescent="0.3">
      <c r="A1028" s="262"/>
      <c r="D1028" s="262"/>
    </row>
    <row r="1029" spans="1:4" x14ac:dyDescent="0.3">
      <c r="A1029" s="262"/>
      <c r="D1029" s="262"/>
    </row>
    <row r="1030" spans="1:4" x14ac:dyDescent="0.3">
      <c r="A1030" s="262"/>
      <c r="D1030" s="262"/>
    </row>
    <row r="1031" spans="1:4" x14ac:dyDescent="0.3">
      <c r="A1031" s="262"/>
      <c r="D1031" s="262"/>
    </row>
    <row r="1032" spans="1:4" x14ac:dyDescent="0.3">
      <c r="A1032" s="262"/>
      <c r="D1032" s="262"/>
    </row>
    <row r="1033" spans="1:4" x14ac:dyDescent="0.3">
      <c r="A1033" s="262"/>
      <c r="D1033" s="262"/>
    </row>
    <row r="1034" spans="1:4" x14ac:dyDescent="0.3">
      <c r="A1034" s="262"/>
      <c r="D1034" s="262"/>
    </row>
    <row r="1035" spans="1:4" x14ac:dyDescent="0.3">
      <c r="A1035" s="262"/>
      <c r="D1035" s="262"/>
    </row>
    <row r="1036" spans="1:4" x14ac:dyDescent="0.3">
      <c r="A1036" s="262"/>
      <c r="D1036" s="262"/>
    </row>
    <row r="1037" spans="1:4" x14ac:dyDescent="0.3">
      <c r="A1037" s="262"/>
      <c r="D1037" s="262"/>
    </row>
    <row r="1038" spans="1:4" x14ac:dyDescent="0.3">
      <c r="A1038" s="262"/>
      <c r="D1038" s="262"/>
    </row>
    <row r="1039" spans="1:4" x14ac:dyDescent="0.3">
      <c r="A1039" s="262"/>
      <c r="D1039" s="262"/>
    </row>
    <row r="1040" spans="1:4" x14ac:dyDescent="0.3">
      <c r="A1040" s="262"/>
      <c r="D1040" s="262"/>
    </row>
    <row r="1041" spans="1:4" x14ac:dyDescent="0.3">
      <c r="A1041" s="262"/>
      <c r="D1041" s="262"/>
    </row>
    <row r="1042" spans="1:4" x14ac:dyDescent="0.3">
      <c r="A1042" s="262"/>
      <c r="D1042" s="262"/>
    </row>
    <row r="1043" spans="1:4" x14ac:dyDescent="0.3">
      <c r="A1043" s="262"/>
      <c r="D1043" s="262"/>
    </row>
    <row r="1044" spans="1:4" x14ac:dyDescent="0.3">
      <c r="A1044" s="262"/>
      <c r="D1044" s="262"/>
    </row>
    <row r="1045" spans="1:4" x14ac:dyDescent="0.3">
      <c r="A1045" s="262"/>
      <c r="D1045" s="262"/>
    </row>
    <row r="1046" spans="1:4" x14ac:dyDescent="0.3">
      <c r="A1046" s="262"/>
      <c r="D1046" s="262"/>
    </row>
    <row r="1047" spans="1:4" x14ac:dyDescent="0.3">
      <c r="A1047" s="262"/>
      <c r="D1047" s="262"/>
    </row>
    <row r="1048" spans="1:4" x14ac:dyDescent="0.3">
      <c r="A1048" s="262"/>
      <c r="D1048" s="262"/>
    </row>
    <row r="1049" spans="1:4" x14ac:dyDescent="0.3">
      <c r="A1049" s="262"/>
      <c r="D1049" s="262"/>
    </row>
    <row r="1050" spans="1:4" x14ac:dyDescent="0.3">
      <c r="A1050" s="262"/>
      <c r="D1050" s="262"/>
    </row>
    <row r="1051" spans="1:4" x14ac:dyDescent="0.3">
      <c r="A1051" s="262"/>
      <c r="D1051" s="262"/>
    </row>
    <row r="1052" spans="1:4" x14ac:dyDescent="0.3">
      <c r="A1052" s="262"/>
      <c r="D1052" s="262"/>
    </row>
    <row r="1053" spans="1:4" x14ac:dyDescent="0.3">
      <c r="A1053" s="262"/>
      <c r="D1053" s="262"/>
    </row>
    <row r="1054" spans="1:4" x14ac:dyDescent="0.3">
      <c r="A1054" s="262"/>
      <c r="D1054" s="262"/>
    </row>
    <row r="1055" spans="1:4" x14ac:dyDescent="0.3">
      <c r="A1055" s="262"/>
      <c r="D1055" s="262"/>
    </row>
    <row r="1056" spans="1:4" x14ac:dyDescent="0.3">
      <c r="A1056" s="262"/>
      <c r="D1056" s="262"/>
    </row>
    <row r="1057" spans="1:4" x14ac:dyDescent="0.3">
      <c r="A1057" s="262"/>
      <c r="D1057" s="262"/>
    </row>
    <row r="1058" spans="1:4" x14ac:dyDescent="0.3">
      <c r="A1058" s="262"/>
      <c r="D1058" s="262"/>
    </row>
    <row r="1059" spans="1:4" x14ac:dyDescent="0.3">
      <c r="A1059" s="262"/>
      <c r="D1059" s="262"/>
    </row>
    <row r="1060" spans="1:4" x14ac:dyDescent="0.3">
      <c r="A1060" s="262"/>
      <c r="D1060" s="262"/>
    </row>
    <row r="1061" spans="1:4" x14ac:dyDescent="0.3">
      <c r="A1061" s="262"/>
      <c r="D1061" s="262"/>
    </row>
    <row r="1062" spans="1:4" x14ac:dyDescent="0.3">
      <c r="A1062" s="262"/>
      <c r="D1062" s="262"/>
    </row>
    <row r="1063" spans="1:4" x14ac:dyDescent="0.3">
      <c r="A1063" s="262"/>
      <c r="D1063" s="262"/>
    </row>
    <row r="1064" spans="1:4" x14ac:dyDescent="0.3">
      <c r="A1064" s="262"/>
      <c r="D1064" s="262"/>
    </row>
    <row r="1065" spans="1:4" x14ac:dyDescent="0.3">
      <c r="A1065" s="262"/>
      <c r="D1065" s="262"/>
    </row>
    <row r="1066" spans="1:4" x14ac:dyDescent="0.3">
      <c r="A1066" s="262"/>
      <c r="D1066" s="262"/>
    </row>
    <row r="1067" spans="1:4" x14ac:dyDescent="0.3">
      <c r="A1067" s="262"/>
      <c r="D1067" s="262"/>
    </row>
    <row r="1068" spans="1:4" x14ac:dyDescent="0.3">
      <c r="A1068" s="262"/>
      <c r="D1068" s="262"/>
    </row>
    <row r="1069" spans="1:4" x14ac:dyDescent="0.3">
      <c r="A1069" s="262"/>
      <c r="D1069" s="262"/>
    </row>
    <row r="1070" spans="1:4" x14ac:dyDescent="0.3">
      <c r="A1070" s="262"/>
      <c r="D1070" s="262"/>
    </row>
    <row r="1071" spans="1:4" x14ac:dyDescent="0.3">
      <c r="A1071" s="262"/>
      <c r="D1071" s="262"/>
    </row>
    <row r="1072" spans="1:4" x14ac:dyDescent="0.3">
      <c r="A1072" s="262"/>
      <c r="D1072" s="262"/>
    </row>
    <row r="1073" spans="1:4" x14ac:dyDescent="0.3">
      <c r="A1073" s="262"/>
      <c r="D1073" s="262"/>
    </row>
    <row r="1074" spans="1:4" x14ac:dyDescent="0.3">
      <c r="A1074" s="262"/>
      <c r="D1074" s="262"/>
    </row>
    <row r="1075" spans="1:4" x14ac:dyDescent="0.3">
      <c r="A1075" s="262"/>
      <c r="D1075" s="262"/>
    </row>
    <row r="1076" spans="1:4" x14ac:dyDescent="0.3">
      <c r="A1076" s="262"/>
      <c r="D1076" s="262"/>
    </row>
    <row r="1077" spans="1:4" x14ac:dyDescent="0.3">
      <c r="A1077" s="262"/>
      <c r="D1077" s="262"/>
    </row>
    <row r="1078" spans="1:4" x14ac:dyDescent="0.3">
      <c r="A1078" s="262"/>
      <c r="D1078" s="262"/>
    </row>
    <row r="1079" spans="1:4" x14ac:dyDescent="0.3">
      <c r="A1079" s="262"/>
      <c r="D1079" s="262"/>
    </row>
    <row r="1080" spans="1:4" x14ac:dyDescent="0.3">
      <c r="A1080" s="262"/>
      <c r="D1080" s="262"/>
    </row>
    <row r="1081" spans="1:4" x14ac:dyDescent="0.3">
      <c r="A1081" s="262"/>
      <c r="D1081" s="262"/>
    </row>
    <row r="1082" spans="1:4" x14ac:dyDescent="0.3">
      <c r="A1082" s="262"/>
      <c r="D1082" s="262"/>
    </row>
    <row r="1083" spans="1:4" x14ac:dyDescent="0.3">
      <c r="A1083" s="262"/>
      <c r="D1083" s="262"/>
    </row>
    <row r="1084" spans="1:4" x14ac:dyDescent="0.3">
      <c r="A1084" s="262"/>
      <c r="D1084" s="262"/>
    </row>
    <row r="1085" spans="1:4" x14ac:dyDescent="0.3">
      <c r="A1085" s="262"/>
      <c r="D1085" s="262"/>
    </row>
    <row r="1086" spans="1:4" x14ac:dyDescent="0.3">
      <c r="A1086" s="262"/>
      <c r="D1086" s="262"/>
    </row>
    <row r="1087" spans="1:4" x14ac:dyDescent="0.3">
      <c r="A1087" s="262"/>
      <c r="D1087" s="262"/>
    </row>
    <row r="1088" spans="1:4" x14ac:dyDescent="0.3">
      <c r="A1088" s="262"/>
      <c r="D1088" s="262"/>
    </row>
    <row r="1089" spans="1:4" x14ac:dyDescent="0.3">
      <c r="A1089" s="262"/>
      <c r="D1089" s="262"/>
    </row>
    <row r="1090" spans="1:4" x14ac:dyDescent="0.3">
      <c r="A1090" s="262"/>
      <c r="D1090" s="262"/>
    </row>
    <row r="1091" spans="1:4" x14ac:dyDescent="0.3">
      <c r="A1091" s="262"/>
      <c r="D1091" s="262"/>
    </row>
    <row r="1092" spans="1:4" x14ac:dyDescent="0.3">
      <c r="A1092" s="262"/>
      <c r="D1092" s="262"/>
    </row>
    <row r="1093" spans="1:4" x14ac:dyDescent="0.3">
      <c r="A1093" s="262"/>
      <c r="D1093" s="262"/>
    </row>
    <row r="1094" spans="1:4" x14ac:dyDescent="0.3">
      <c r="A1094" s="262"/>
      <c r="D1094" s="262"/>
    </row>
    <row r="1095" spans="1:4" x14ac:dyDescent="0.3">
      <c r="A1095" s="262"/>
      <c r="D1095" s="262"/>
    </row>
    <row r="1096" spans="1:4" x14ac:dyDescent="0.3">
      <c r="A1096" s="262"/>
      <c r="D1096" s="262"/>
    </row>
    <row r="1097" spans="1:4" x14ac:dyDescent="0.3">
      <c r="A1097" s="262"/>
      <c r="D1097" s="262"/>
    </row>
    <row r="1098" spans="1:4" x14ac:dyDescent="0.3">
      <c r="A1098" s="262"/>
      <c r="D1098" s="262"/>
    </row>
    <row r="1099" spans="1:4" x14ac:dyDescent="0.3">
      <c r="A1099" s="262"/>
      <c r="D1099" s="262"/>
    </row>
    <row r="1100" spans="1:4" x14ac:dyDescent="0.3">
      <c r="A1100" s="262"/>
      <c r="D1100" s="262"/>
    </row>
    <row r="1101" spans="1:4" x14ac:dyDescent="0.3">
      <c r="A1101" s="262"/>
      <c r="D1101" s="262"/>
    </row>
    <row r="1102" spans="1:4" x14ac:dyDescent="0.3">
      <c r="A1102" s="262"/>
      <c r="D1102" s="262"/>
    </row>
    <row r="1103" spans="1:4" x14ac:dyDescent="0.3">
      <c r="A1103" s="262"/>
      <c r="D1103" s="262"/>
    </row>
    <row r="1104" spans="1:4" x14ac:dyDescent="0.3">
      <c r="A1104" s="262"/>
      <c r="D1104" s="262"/>
    </row>
    <row r="1105" spans="1:4" x14ac:dyDescent="0.3">
      <c r="A1105" s="262"/>
      <c r="D1105" s="262"/>
    </row>
    <row r="1106" spans="1:4" x14ac:dyDescent="0.3">
      <c r="A1106" s="262"/>
      <c r="D1106" s="262"/>
    </row>
    <row r="1107" spans="1:4" x14ac:dyDescent="0.3">
      <c r="A1107" s="262"/>
      <c r="D1107" s="262"/>
    </row>
    <row r="1108" spans="1:4" x14ac:dyDescent="0.3">
      <c r="A1108" s="262"/>
      <c r="D1108" s="262"/>
    </row>
    <row r="1109" spans="1:4" x14ac:dyDescent="0.3">
      <c r="A1109" s="262"/>
      <c r="D1109" s="262"/>
    </row>
    <row r="1110" spans="1:4" x14ac:dyDescent="0.3">
      <c r="A1110" s="262"/>
      <c r="D1110" s="262"/>
    </row>
    <row r="1111" spans="1:4" x14ac:dyDescent="0.3">
      <c r="A1111" s="262"/>
      <c r="D1111" s="262"/>
    </row>
    <row r="1112" spans="1:4" x14ac:dyDescent="0.3">
      <c r="A1112" s="262"/>
      <c r="D1112" s="262"/>
    </row>
    <row r="1113" spans="1:4" x14ac:dyDescent="0.3">
      <c r="A1113" s="262"/>
      <c r="D1113" s="262"/>
    </row>
    <row r="1114" spans="1:4" x14ac:dyDescent="0.3">
      <c r="A1114" s="262"/>
      <c r="D1114" s="262"/>
    </row>
    <row r="1115" spans="1:4" x14ac:dyDescent="0.3">
      <c r="A1115" s="262"/>
      <c r="D1115" s="262"/>
    </row>
    <row r="1116" spans="1:4" x14ac:dyDescent="0.3">
      <c r="A1116" s="262"/>
      <c r="D1116" s="262"/>
    </row>
    <row r="1117" spans="1:4" x14ac:dyDescent="0.3">
      <c r="A1117" s="262"/>
      <c r="D1117" s="262"/>
    </row>
    <row r="1118" spans="1:4" x14ac:dyDescent="0.3">
      <c r="A1118" s="262"/>
      <c r="D1118" s="262"/>
    </row>
    <row r="1119" spans="1:4" x14ac:dyDescent="0.3">
      <c r="A1119" s="262"/>
      <c r="D1119" s="262"/>
    </row>
    <row r="1120" spans="1:4" x14ac:dyDescent="0.3">
      <c r="A1120" s="262"/>
      <c r="D1120" s="262"/>
    </row>
    <row r="1121" spans="1:4" x14ac:dyDescent="0.3">
      <c r="A1121" s="262"/>
      <c r="D1121" s="262"/>
    </row>
    <row r="1122" spans="1:4" x14ac:dyDescent="0.3">
      <c r="A1122" s="262"/>
      <c r="D1122" s="262"/>
    </row>
    <row r="1123" spans="1:4" x14ac:dyDescent="0.3">
      <c r="A1123" s="262"/>
      <c r="D1123" s="262"/>
    </row>
    <row r="1124" spans="1:4" x14ac:dyDescent="0.3">
      <c r="A1124" s="262"/>
      <c r="D1124" s="262"/>
    </row>
    <row r="1125" spans="1:4" x14ac:dyDescent="0.3">
      <c r="A1125" s="262"/>
      <c r="D1125" s="262"/>
    </row>
    <row r="1126" spans="1:4" x14ac:dyDescent="0.3">
      <c r="A1126" s="262"/>
      <c r="D1126" s="262"/>
    </row>
    <row r="1127" spans="1:4" x14ac:dyDescent="0.3">
      <c r="A1127" s="262"/>
      <c r="D1127" s="262"/>
    </row>
    <row r="1128" spans="1:4" x14ac:dyDescent="0.3">
      <c r="A1128" s="262"/>
      <c r="D1128" s="262"/>
    </row>
    <row r="1129" spans="1:4" x14ac:dyDescent="0.3">
      <c r="A1129" s="262"/>
      <c r="D1129" s="262"/>
    </row>
    <row r="1130" spans="1:4" x14ac:dyDescent="0.3">
      <c r="A1130" s="262"/>
      <c r="D1130" s="262"/>
    </row>
    <row r="1131" spans="1:4" x14ac:dyDescent="0.3">
      <c r="A1131" s="262"/>
      <c r="D1131" s="262"/>
    </row>
    <row r="1132" spans="1:4" x14ac:dyDescent="0.3">
      <c r="A1132" s="262"/>
      <c r="D1132" s="262"/>
    </row>
    <row r="1133" spans="1:4" x14ac:dyDescent="0.3">
      <c r="A1133" s="262"/>
      <c r="D1133" s="262"/>
    </row>
    <row r="1134" spans="1:4" x14ac:dyDescent="0.3">
      <c r="A1134" s="262"/>
      <c r="D1134" s="262"/>
    </row>
    <row r="1135" spans="1:4" x14ac:dyDescent="0.3">
      <c r="A1135" s="262"/>
      <c r="D1135" s="262"/>
    </row>
    <row r="1136" spans="1:4" x14ac:dyDescent="0.3">
      <c r="A1136" s="262"/>
      <c r="D1136" s="262"/>
    </row>
    <row r="1137" spans="1:4" x14ac:dyDescent="0.3">
      <c r="A1137" s="262"/>
      <c r="D1137" s="262"/>
    </row>
    <row r="1138" spans="1:4" x14ac:dyDescent="0.3">
      <c r="A1138" s="262"/>
      <c r="D1138" s="262"/>
    </row>
    <row r="1139" spans="1:4" x14ac:dyDescent="0.3">
      <c r="A1139" s="262"/>
      <c r="D1139" s="262"/>
    </row>
    <row r="1140" spans="1:4" x14ac:dyDescent="0.3">
      <c r="A1140" s="262"/>
      <c r="D1140" s="262"/>
    </row>
    <row r="1141" spans="1:4" x14ac:dyDescent="0.3">
      <c r="A1141" s="262"/>
      <c r="D1141" s="262"/>
    </row>
    <row r="1142" spans="1:4" x14ac:dyDescent="0.3">
      <c r="A1142" s="262"/>
      <c r="D1142" s="262"/>
    </row>
    <row r="1143" spans="1:4" x14ac:dyDescent="0.3">
      <c r="A1143" s="262"/>
      <c r="D1143" s="262"/>
    </row>
    <row r="1144" spans="1:4" x14ac:dyDescent="0.3">
      <c r="A1144" s="262"/>
      <c r="D1144" s="262"/>
    </row>
    <row r="1145" spans="1:4" x14ac:dyDescent="0.3">
      <c r="A1145" s="262"/>
      <c r="D1145" s="262"/>
    </row>
    <row r="1146" spans="1:4" x14ac:dyDescent="0.3">
      <c r="A1146" s="262"/>
      <c r="D1146" s="262"/>
    </row>
    <row r="1147" spans="1:4" x14ac:dyDescent="0.3">
      <c r="A1147" s="262"/>
      <c r="D1147" s="262"/>
    </row>
    <row r="1148" spans="1:4" x14ac:dyDescent="0.3">
      <c r="A1148" s="262"/>
      <c r="D1148" s="262"/>
    </row>
    <row r="1149" spans="1:4" x14ac:dyDescent="0.3">
      <c r="A1149" s="262"/>
      <c r="D1149" s="262"/>
    </row>
    <row r="1150" spans="1:4" x14ac:dyDescent="0.3">
      <c r="A1150" s="262"/>
      <c r="D1150" s="262"/>
    </row>
    <row r="1151" spans="1:4" x14ac:dyDescent="0.3">
      <c r="A1151" s="262"/>
      <c r="D1151" s="262"/>
    </row>
    <row r="1152" spans="1:4" x14ac:dyDescent="0.3">
      <c r="A1152" s="262"/>
      <c r="D1152" s="262"/>
    </row>
    <row r="1153" spans="1:4" x14ac:dyDescent="0.3">
      <c r="A1153" s="262"/>
      <c r="D1153" s="262"/>
    </row>
    <row r="1154" spans="1:4" x14ac:dyDescent="0.3">
      <c r="A1154" s="262"/>
      <c r="D1154" s="262"/>
    </row>
    <row r="1155" spans="1:4" x14ac:dyDescent="0.3">
      <c r="A1155" s="262"/>
      <c r="D1155" s="262"/>
    </row>
    <row r="1156" spans="1:4" x14ac:dyDescent="0.3">
      <c r="A1156" s="262"/>
      <c r="D1156" s="262"/>
    </row>
    <row r="1157" spans="1:4" x14ac:dyDescent="0.3">
      <c r="A1157" s="262"/>
      <c r="D1157" s="262"/>
    </row>
    <row r="1158" spans="1:4" x14ac:dyDescent="0.3">
      <c r="A1158" s="262"/>
      <c r="D1158" s="262"/>
    </row>
    <row r="1159" spans="1:4" x14ac:dyDescent="0.3">
      <c r="A1159" s="262"/>
      <c r="D1159" s="262"/>
    </row>
    <row r="1160" spans="1:4" x14ac:dyDescent="0.3">
      <c r="A1160" s="262"/>
      <c r="D1160" s="262"/>
    </row>
    <row r="1161" spans="1:4" x14ac:dyDescent="0.3">
      <c r="A1161" s="262"/>
      <c r="D1161" s="262"/>
    </row>
    <row r="1162" spans="1:4" x14ac:dyDescent="0.3">
      <c r="A1162" s="262"/>
      <c r="D1162" s="262"/>
    </row>
    <row r="1163" spans="1:4" x14ac:dyDescent="0.3">
      <c r="A1163" s="262"/>
      <c r="D1163" s="262"/>
    </row>
    <row r="1164" spans="1:4" x14ac:dyDescent="0.3">
      <c r="A1164" s="262"/>
      <c r="D1164" s="262"/>
    </row>
    <row r="1165" spans="1:4" x14ac:dyDescent="0.3">
      <c r="A1165" s="262"/>
      <c r="D1165" s="262"/>
    </row>
    <row r="1166" spans="1:4" x14ac:dyDescent="0.3">
      <c r="A1166" s="262"/>
      <c r="D1166" s="262"/>
    </row>
    <row r="1167" spans="1:4" x14ac:dyDescent="0.3">
      <c r="A1167" s="262"/>
      <c r="D1167" s="262"/>
    </row>
    <row r="1168" spans="1:4" x14ac:dyDescent="0.3">
      <c r="A1168" s="262"/>
      <c r="D1168" s="262"/>
    </row>
    <row r="1169" spans="1:4" x14ac:dyDescent="0.3">
      <c r="A1169" s="262"/>
      <c r="D1169" s="262"/>
    </row>
    <row r="1170" spans="1:4" x14ac:dyDescent="0.3">
      <c r="A1170" s="262"/>
      <c r="D1170" s="262"/>
    </row>
    <row r="1171" spans="1:4" x14ac:dyDescent="0.3">
      <c r="A1171" s="262"/>
      <c r="D1171" s="262"/>
    </row>
    <row r="1172" spans="1:4" x14ac:dyDescent="0.3">
      <c r="A1172" s="262"/>
      <c r="D1172" s="262"/>
    </row>
    <row r="1173" spans="1:4" x14ac:dyDescent="0.3">
      <c r="A1173" s="262"/>
      <c r="D1173" s="262"/>
    </row>
    <row r="1174" spans="1:4" x14ac:dyDescent="0.3">
      <c r="A1174" s="262"/>
      <c r="D1174" s="262"/>
    </row>
    <row r="1175" spans="1:4" x14ac:dyDescent="0.3">
      <c r="A1175" s="262"/>
      <c r="D1175" s="262"/>
    </row>
    <row r="1176" spans="1:4" x14ac:dyDescent="0.3">
      <c r="A1176" s="262"/>
      <c r="D1176" s="262"/>
    </row>
    <row r="1177" spans="1:4" x14ac:dyDescent="0.3">
      <c r="A1177" s="262"/>
      <c r="D1177" s="262"/>
    </row>
    <row r="1178" spans="1:4" x14ac:dyDescent="0.3">
      <c r="A1178" s="262"/>
      <c r="D1178" s="262"/>
    </row>
    <row r="1179" spans="1:4" x14ac:dyDescent="0.3">
      <c r="A1179" s="262"/>
      <c r="D1179" s="262"/>
    </row>
    <row r="1180" spans="1:4" x14ac:dyDescent="0.3">
      <c r="A1180" s="262"/>
      <c r="D1180" s="262"/>
    </row>
    <row r="1181" spans="1:4" x14ac:dyDescent="0.3">
      <c r="A1181" s="262"/>
      <c r="D1181" s="262"/>
    </row>
    <row r="1182" spans="1:4" x14ac:dyDescent="0.3">
      <c r="A1182" s="262"/>
      <c r="D1182" s="262"/>
    </row>
    <row r="1183" spans="1:4" x14ac:dyDescent="0.3">
      <c r="A1183" s="262"/>
      <c r="D1183" s="262"/>
    </row>
    <row r="1184" spans="1:4" x14ac:dyDescent="0.3">
      <c r="A1184" s="262"/>
      <c r="D1184" s="262"/>
    </row>
    <row r="1185" spans="1:4" x14ac:dyDescent="0.3">
      <c r="A1185" s="262"/>
      <c r="D1185" s="262"/>
    </row>
    <row r="1186" spans="1:4" x14ac:dyDescent="0.3">
      <c r="A1186" s="262"/>
      <c r="D1186" s="262"/>
    </row>
    <row r="1187" spans="1:4" x14ac:dyDescent="0.3">
      <c r="A1187" s="262"/>
      <c r="D1187" s="262"/>
    </row>
    <row r="1188" spans="1:4" x14ac:dyDescent="0.3">
      <c r="A1188" s="262"/>
      <c r="D1188" s="262"/>
    </row>
    <row r="1189" spans="1:4" x14ac:dyDescent="0.3">
      <c r="A1189" s="262"/>
      <c r="D1189" s="262"/>
    </row>
    <row r="1190" spans="1:4" x14ac:dyDescent="0.3">
      <c r="A1190" s="262"/>
      <c r="D1190" s="262"/>
    </row>
    <row r="1191" spans="1:4" x14ac:dyDescent="0.3">
      <c r="A1191" s="262"/>
      <c r="D1191" s="262"/>
    </row>
    <row r="1192" spans="1:4" x14ac:dyDescent="0.3">
      <c r="A1192" s="262"/>
      <c r="D1192" s="262"/>
    </row>
    <row r="1193" spans="1:4" x14ac:dyDescent="0.3">
      <c r="A1193" s="262"/>
      <c r="D1193" s="262"/>
    </row>
    <row r="1194" spans="1:4" x14ac:dyDescent="0.3">
      <c r="A1194" s="262"/>
      <c r="D1194" s="262"/>
    </row>
    <row r="1195" spans="1:4" x14ac:dyDescent="0.3">
      <c r="A1195" s="262"/>
      <c r="D1195" s="262"/>
    </row>
    <row r="1196" spans="1:4" x14ac:dyDescent="0.3">
      <c r="A1196" s="262"/>
      <c r="D1196" s="262"/>
    </row>
    <row r="1197" spans="1:4" x14ac:dyDescent="0.3">
      <c r="A1197" s="262"/>
      <c r="D1197" s="262"/>
    </row>
    <row r="1198" spans="1:4" x14ac:dyDescent="0.3">
      <c r="A1198" s="262"/>
      <c r="D1198" s="262"/>
    </row>
    <row r="1199" spans="1:4" x14ac:dyDescent="0.3">
      <c r="A1199" s="262"/>
      <c r="D1199" s="262"/>
    </row>
    <row r="1200" spans="1:4" x14ac:dyDescent="0.3">
      <c r="A1200" s="262"/>
      <c r="D1200" s="262"/>
    </row>
    <row r="1201" spans="1:4" x14ac:dyDescent="0.3">
      <c r="A1201" s="262"/>
      <c r="D1201" s="262"/>
    </row>
    <row r="1202" spans="1:4" x14ac:dyDescent="0.3">
      <c r="A1202" s="262"/>
      <c r="D1202" s="262"/>
    </row>
    <row r="1203" spans="1:4" x14ac:dyDescent="0.3">
      <c r="A1203" s="262"/>
      <c r="D1203" s="262"/>
    </row>
    <row r="1204" spans="1:4" x14ac:dyDescent="0.3">
      <c r="A1204" s="262"/>
      <c r="D1204" s="262"/>
    </row>
    <row r="1205" spans="1:4" x14ac:dyDescent="0.3">
      <c r="A1205" s="262"/>
      <c r="D1205" s="262"/>
    </row>
    <row r="1206" spans="1:4" x14ac:dyDescent="0.3">
      <c r="A1206" s="262"/>
      <c r="D1206" s="262"/>
    </row>
    <row r="1207" spans="1:4" x14ac:dyDescent="0.3">
      <c r="A1207" s="262"/>
      <c r="D1207" s="262"/>
    </row>
    <row r="1208" spans="1:4" x14ac:dyDescent="0.3">
      <c r="A1208" s="262"/>
      <c r="D1208" s="262"/>
    </row>
    <row r="1209" spans="1:4" x14ac:dyDescent="0.3">
      <c r="A1209" s="262"/>
      <c r="D1209" s="262"/>
    </row>
    <row r="1210" spans="1:4" x14ac:dyDescent="0.3">
      <c r="A1210" s="262"/>
      <c r="D1210" s="262"/>
    </row>
    <row r="1211" spans="1:4" x14ac:dyDescent="0.3">
      <c r="A1211" s="262"/>
      <c r="D1211" s="262"/>
    </row>
    <row r="1212" spans="1:4" x14ac:dyDescent="0.3">
      <c r="A1212" s="262"/>
      <c r="D1212" s="262"/>
    </row>
    <row r="1213" spans="1:4" x14ac:dyDescent="0.3">
      <c r="A1213" s="262"/>
      <c r="D1213" s="262"/>
    </row>
    <row r="1214" spans="1:4" x14ac:dyDescent="0.3">
      <c r="A1214" s="262"/>
      <c r="D1214" s="262"/>
    </row>
    <row r="1215" spans="1:4" x14ac:dyDescent="0.3">
      <c r="A1215" s="262"/>
      <c r="D1215" s="262"/>
    </row>
    <row r="1216" spans="1:4" x14ac:dyDescent="0.3">
      <c r="A1216" s="262"/>
      <c r="D1216" s="262"/>
    </row>
    <row r="1217" spans="1:4" x14ac:dyDescent="0.3">
      <c r="A1217" s="262"/>
      <c r="D1217" s="262"/>
    </row>
    <row r="1218" spans="1:4" x14ac:dyDescent="0.3">
      <c r="A1218" s="262"/>
      <c r="D1218" s="262"/>
    </row>
    <row r="1219" spans="1:4" x14ac:dyDescent="0.3">
      <c r="A1219" s="262"/>
      <c r="D1219" s="262"/>
    </row>
    <row r="1220" spans="1:4" x14ac:dyDescent="0.3">
      <c r="A1220" s="262"/>
      <c r="D1220" s="262"/>
    </row>
    <row r="1221" spans="1:4" x14ac:dyDescent="0.3">
      <c r="A1221" s="262"/>
      <c r="D1221" s="262"/>
    </row>
    <row r="1222" spans="1:4" x14ac:dyDescent="0.3">
      <c r="A1222" s="262"/>
      <c r="D1222" s="262"/>
    </row>
    <row r="1223" spans="1:4" x14ac:dyDescent="0.3">
      <c r="A1223" s="262"/>
      <c r="D1223" s="262"/>
    </row>
    <row r="1224" spans="1:4" x14ac:dyDescent="0.3">
      <c r="A1224" s="262"/>
      <c r="D1224" s="262"/>
    </row>
    <row r="1225" spans="1:4" x14ac:dyDescent="0.3">
      <c r="A1225" s="262"/>
      <c r="D1225" s="262"/>
    </row>
    <row r="1226" spans="1:4" x14ac:dyDescent="0.3">
      <c r="A1226" s="262"/>
      <c r="D1226" s="262"/>
    </row>
    <row r="1227" spans="1:4" x14ac:dyDescent="0.3">
      <c r="A1227" s="262"/>
      <c r="D1227" s="262"/>
    </row>
    <row r="1228" spans="1:4" x14ac:dyDescent="0.3">
      <c r="A1228" s="262"/>
      <c r="D1228" s="262"/>
    </row>
    <row r="1229" spans="1:4" x14ac:dyDescent="0.3">
      <c r="A1229" s="262"/>
      <c r="D1229" s="262"/>
    </row>
    <row r="1230" spans="1:4" x14ac:dyDescent="0.3">
      <c r="A1230" s="262"/>
      <c r="D1230" s="262"/>
    </row>
    <row r="1231" spans="1:4" x14ac:dyDescent="0.3">
      <c r="A1231" s="262"/>
      <c r="D1231" s="262"/>
    </row>
    <row r="1232" spans="1:4" x14ac:dyDescent="0.3">
      <c r="A1232" s="262"/>
      <c r="D1232" s="262"/>
    </row>
    <row r="1233" spans="1:4" x14ac:dyDescent="0.3">
      <c r="A1233" s="262"/>
      <c r="D1233" s="262"/>
    </row>
    <row r="1234" spans="1:4" x14ac:dyDescent="0.3">
      <c r="A1234" s="262"/>
      <c r="D1234" s="262"/>
    </row>
    <row r="1235" spans="1:4" x14ac:dyDescent="0.3">
      <c r="A1235" s="262"/>
      <c r="D1235" s="262"/>
    </row>
    <row r="1236" spans="1:4" x14ac:dyDescent="0.3">
      <c r="A1236" s="262"/>
      <c r="D1236" s="262"/>
    </row>
    <row r="1237" spans="1:4" x14ac:dyDescent="0.3">
      <c r="A1237" s="262"/>
      <c r="D1237" s="262"/>
    </row>
    <row r="1238" spans="1:4" x14ac:dyDescent="0.3">
      <c r="A1238" s="262"/>
      <c r="D1238" s="262"/>
    </row>
    <row r="1239" spans="1:4" x14ac:dyDescent="0.3">
      <c r="A1239" s="262"/>
      <c r="D1239" s="262"/>
    </row>
    <row r="1240" spans="1:4" x14ac:dyDescent="0.3">
      <c r="A1240" s="262"/>
      <c r="D1240" s="262"/>
    </row>
    <row r="1241" spans="1:4" x14ac:dyDescent="0.3">
      <c r="A1241" s="262"/>
      <c r="D1241" s="262"/>
    </row>
    <row r="1242" spans="1:4" x14ac:dyDescent="0.3">
      <c r="A1242" s="262"/>
      <c r="D1242" s="262"/>
    </row>
    <row r="1243" spans="1:4" x14ac:dyDescent="0.3">
      <c r="A1243" s="262"/>
      <c r="D1243" s="262"/>
    </row>
    <row r="1244" spans="1:4" x14ac:dyDescent="0.3">
      <c r="A1244" s="262"/>
      <c r="D1244" s="262"/>
    </row>
    <row r="1245" spans="1:4" x14ac:dyDescent="0.3">
      <c r="A1245" s="262"/>
      <c r="D1245" s="262"/>
    </row>
    <row r="1246" spans="1:4" x14ac:dyDescent="0.3">
      <c r="A1246" s="262"/>
      <c r="D1246" s="262"/>
    </row>
    <row r="1247" spans="1:4" x14ac:dyDescent="0.3">
      <c r="A1247" s="262"/>
      <c r="D1247" s="262"/>
    </row>
    <row r="1248" spans="1:4" x14ac:dyDescent="0.3">
      <c r="A1248" s="262"/>
      <c r="D1248" s="262"/>
    </row>
    <row r="1249" spans="1:4" x14ac:dyDescent="0.3">
      <c r="A1249" s="262"/>
      <c r="D1249" s="262"/>
    </row>
    <row r="1250" spans="1:4" x14ac:dyDescent="0.3">
      <c r="A1250" s="262"/>
      <c r="D1250" s="262"/>
    </row>
    <row r="1251" spans="1:4" x14ac:dyDescent="0.3">
      <c r="A1251" s="262"/>
      <c r="D1251" s="262"/>
    </row>
    <row r="1252" spans="1:4" x14ac:dyDescent="0.3">
      <c r="A1252" s="262"/>
      <c r="D1252" s="262"/>
    </row>
    <row r="1253" spans="1:4" x14ac:dyDescent="0.3">
      <c r="A1253" s="262"/>
      <c r="D1253" s="262"/>
    </row>
    <row r="1254" spans="1:4" x14ac:dyDescent="0.3">
      <c r="A1254" s="262"/>
      <c r="D1254" s="262"/>
    </row>
    <row r="1255" spans="1:4" x14ac:dyDescent="0.3">
      <c r="A1255" s="262"/>
      <c r="D1255" s="262"/>
    </row>
    <row r="1256" spans="1:4" x14ac:dyDescent="0.3">
      <c r="A1256" s="262"/>
      <c r="D1256" s="262"/>
    </row>
    <row r="1257" spans="1:4" x14ac:dyDescent="0.3">
      <c r="A1257" s="262"/>
      <c r="D1257" s="262"/>
    </row>
    <row r="1258" spans="1:4" x14ac:dyDescent="0.3">
      <c r="A1258" s="262"/>
      <c r="D1258" s="262"/>
    </row>
    <row r="1259" spans="1:4" x14ac:dyDescent="0.3">
      <c r="A1259" s="262"/>
      <c r="D1259" s="262"/>
    </row>
    <row r="1260" spans="1:4" x14ac:dyDescent="0.3">
      <c r="A1260" s="262"/>
      <c r="D1260" s="262"/>
    </row>
    <row r="1261" spans="1:4" x14ac:dyDescent="0.3">
      <c r="A1261" s="262"/>
      <c r="D1261" s="262"/>
    </row>
    <row r="1262" spans="1:4" x14ac:dyDescent="0.3">
      <c r="A1262" s="262"/>
      <c r="D1262" s="262"/>
    </row>
    <row r="1263" spans="1:4" x14ac:dyDescent="0.3">
      <c r="A1263" s="262"/>
      <c r="D1263" s="262"/>
    </row>
    <row r="1264" spans="1:4" x14ac:dyDescent="0.3">
      <c r="A1264" s="262"/>
      <c r="D1264" s="262"/>
    </row>
    <row r="1265" spans="1:4" x14ac:dyDescent="0.3">
      <c r="A1265" s="262"/>
      <c r="D1265" s="262"/>
    </row>
    <row r="1266" spans="1:4" x14ac:dyDescent="0.3">
      <c r="A1266" s="262"/>
      <c r="D1266" s="262"/>
    </row>
    <row r="1267" spans="1:4" x14ac:dyDescent="0.3">
      <c r="A1267" s="262"/>
      <c r="D1267" s="262"/>
    </row>
    <row r="1268" spans="1:4" x14ac:dyDescent="0.3">
      <c r="A1268" s="262"/>
      <c r="D1268" s="262"/>
    </row>
    <row r="1269" spans="1:4" x14ac:dyDescent="0.3">
      <c r="A1269" s="262"/>
      <c r="D1269" s="262"/>
    </row>
    <row r="1270" spans="1:4" x14ac:dyDescent="0.3">
      <c r="A1270" s="262"/>
      <c r="D1270" s="262"/>
    </row>
    <row r="1271" spans="1:4" x14ac:dyDescent="0.3">
      <c r="A1271" s="262"/>
      <c r="D1271" s="262"/>
    </row>
    <row r="1272" spans="1:4" x14ac:dyDescent="0.3">
      <c r="A1272" s="262"/>
      <c r="D1272" s="262"/>
    </row>
    <row r="1273" spans="1:4" x14ac:dyDescent="0.3">
      <c r="A1273" s="262"/>
      <c r="D1273" s="262"/>
    </row>
    <row r="1274" spans="1:4" x14ac:dyDescent="0.3">
      <c r="A1274" s="262"/>
      <c r="D1274" s="262"/>
    </row>
    <row r="1275" spans="1:4" x14ac:dyDescent="0.3">
      <c r="A1275" s="262"/>
      <c r="D1275" s="262"/>
    </row>
    <row r="1276" spans="1:4" x14ac:dyDescent="0.3">
      <c r="A1276" s="262"/>
      <c r="D1276" s="262"/>
    </row>
    <row r="1277" spans="1:4" x14ac:dyDescent="0.3">
      <c r="A1277" s="262"/>
      <c r="D1277" s="262"/>
    </row>
    <row r="1278" spans="1:4" x14ac:dyDescent="0.3">
      <c r="A1278" s="262"/>
      <c r="D1278" s="262"/>
    </row>
    <row r="1279" spans="1:4" x14ac:dyDescent="0.3">
      <c r="A1279" s="262"/>
      <c r="D1279" s="262"/>
    </row>
    <row r="1280" spans="1:4" x14ac:dyDescent="0.3">
      <c r="A1280" s="262"/>
      <c r="D1280" s="262"/>
    </row>
    <row r="1281" spans="1:4" x14ac:dyDescent="0.3">
      <c r="A1281" s="262"/>
      <c r="D1281" s="262"/>
    </row>
    <row r="1282" spans="1:4" x14ac:dyDescent="0.3">
      <c r="A1282" s="262"/>
      <c r="D1282" s="262"/>
    </row>
    <row r="1283" spans="1:4" x14ac:dyDescent="0.3">
      <c r="A1283" s="262"/>
      <c r="D1283" s="262"/>
    </row>
    <row r="1284" spans="1:4" x14ac:dyDescent="0.3">
      <c r="A1284" s="262"/>
      <c r="D1284" s="262"/>
    </row>
    <row r="1285" spans="1:4" x14ac:dyDescent="0.3">
      <c r="A1285" s="262"/>
      <c r="D1285" s="262"/>
    </row>
    <row r="1286" spans="1:4" x14ac:dyDescent="0.3">
      <c r="A1286" s="262"/>
      <c r="D1286" s="262"/>
    </row>
    <row r="1287" spans="1:4" x14ac:dyDescent="0.3">
      <c r="A1287" s="262"/>
      <c r="D1287" s="262"/>
    </row>
    <row r="1288" spans="1:4" x14ac:dyDescent="0.3">
      <c r="A1288" s="262"/>
      <c r="D1288" s="262"/>
    </row>
    <row r="1289" spans="1:4" x14ac:dyDescent="0.3">
      <c r="A1289" s="262"/>
      <c r="D1289" s="262"/>
    </row>
    <row r="1290" spans="1:4" x14ac:dyDescent="0.3">
      <c r="A1290" s="262"/>
      <c r="D1290" s="262"/>
    </row>
    <row r="1291" spans="1:4" x14ac:dyDescent="0.3">
      <c r="A1291" s="262"/>
      <c r="D1291" s="262"/>
    </row>
    <row r="1292" spans="1:4" x14ac:dyDescent="0.3">
      <c r="A1292" s="262"/>
      <c r="D1292" s="262"/>
    </row>
    <row r="1293" spans="1:4" x14ac:dyDescent="0.3">
      <c r="A1293" s="262"/>
      <c r="D1293" s="262"/>
    </row>
    <row r="1294" spans="1:4" x14ac:dyDescent="0.3">
      <c r="A1294" s="262"/>
      <c r="D1294" s="262"/>
    </row>
    <row r="1295" spans="1:4" x14ac:dyDescent="0.3">
      <c r="A1295" s="262"/>
      <c r="D1295" s="262"/>
    </row>
    <row r="1296" spans="1:4" x14ac:dyDescent="0.3">
      <c r="A1296" s="262"/>
      <c r="D1296" s="262"/>
    </row>
    <row r="1297" spans="1:4" x14ac:dyDescent="0.3">
      <c r="A1297" s="262"/>
      <c r="D1297" s="262"/>
    </row>
    <row r="1298" spans="1:4" x14ac:dyDescent="0.3">
      <c r="A1298" s="262"/>
      <c r="D1298" s="262"/>
    </row>
    <row r="1299" spans="1:4" x14ac:dyDescent="0.3">
      <c r="A1299" s="262"/>
      <c r="D1299" s="262"/>
    </row>
    <row r="1300" spans="1:4" x14ac:dyDescent="0.3">
      <c r="A1300" s="262"/>
      <c r="D1300" s="262"/>
    </row>
    <row r="1301" spans="1:4" x14ac:dyDescent="0.3">
      <c r="A1301" s="262"/>
      <c r="D1301" s="262"/>
    </row>
    <row r="1302" spans="1:4" x14ac:dyDescent="0.3">
      <c r="A1302" s="262"/>
      <c r="D1302" s="262"/>
    </row>
    <row r="1303" spans="1:4" x14ac:dyDescent="0.3">
      <c r="A1303" s="262"/>
      <c r="D1303" s="262"/>
    </row>
    <row r="1304" spans="1:4" x14ac:dyDescent="0.3">
      <c r="A1304" s="262"/>
      <c r="D1304" s="262"/>
    </row>
    <row r="1305" spans="1:4" x14ac:dyDescent="0.3">
      <c r="A1305" s="262"/>
      <c r="D1305" s="262"/>
    </row>
    <row r="1306" spans="1:4" x14ac:dyDescent="0.3">
      <c r="A1306" s="262"/>
      <c r="D1306" s="262"/>
    </row>
    <row r="1307" spans="1:4" x14ac:dyDescent="0.3">
      <c r="A1307" s="262"/>
      <c r="D1307" s="262"/>
    </row>
    <row r="1308" spans="1:4" x14ac:dyDescent="0.3">
      <c r="A1308" s="262"/>
      <c r="D1308" s="262"/>
    </row>
    <row r="1309" spans="1:4" x14ac:dyDescent="0.3">
      <c r="A1309" s="262"/>
      <c r="D1309" s="262"/>
    </row>
    <row r="1310" spans="1:4" x14ac:dyDescent="0.3">
      <c r="A1310" s="262"/>
      <c r="D1310" s="262"/>
    </row>
    <row r="1311" spans="1:4" x14ac:dyDescent="0.3">
      <c r="A1311" s="262"/>
      <c r="D1311" s="262"/>
    </row>
    <row r="1312" spans="1:4" x14ac:dyDescent="0.3">
      <c r="A1312" s="262"/>
      <c r="D1312" s="262"/>
    </row>
    <row r="1313" spans="1:4" x14ac:dyDescent="0.3">
      <c r="A1313" s="262"/>
      <c r="D1313" s="262"/>
    </row>
    <row r="1314" spans="1:4" x14ac:dyDescent="0.3">
      <c r="A1314" s="262"/>
      <c r="D1314" s="262"/>
    </row>
    <row r="1315" spans="1:4" x14ac:dyDescent="0.3">
      <c r="A1315" s="262"/>
      <c r="D1315" s="262"/>
    </row>
    <row r="1316" spans="1:4" x14ac:dyDescent="0.3">
      <c r="A1316" s="262"/>
      <c r="D1316" s="262"/>
    </row>
    <row r="1317" spans="1:4" x14ac:dyDescent="0.3">
      <c r="A1317" s="262"/>
      <c r="D1317" s="262"/>
    </row>
    <row r="1318" spans="1:4" x14ac:dyDescent="0.3">
      <c r="A1318" s="262"/>
      <c r="D1318" s="262"/>
    </row>
    <row r="1319" spans="1:4" x14ac:dyDescent="0.3">
      <c r="A1319" s="262"/>
      <c r="D1319" s="262"/>
    </row>
    <row r="1320" spans="1:4" x14ac:dyDescent="0.3">
      <c r="A1320" s="262"/>
      <c r="D1320" s="262"/>
    </row>
    <row r="1321" spans="1:4" x14ac:dyDescent="0.3">
      <c r="A1321" s="262"/>
      <c r="D1321" s="262"/>
    </row>
    <row r="1322" spans="1:4" x14ac:dyDescent="0.3">
      <c r="A1322" s="262"/>
      <c r="D1322" s="262"/>
    </row>
    <row r="1323" spans="1:4" x14ac:dyDescent="0.3">
      <c r="A1323" s="262"/>
      <c r="D1323" s="262"/>
    </row>
    <row r="1324" spans="1:4" x14ac:dyDescent="0.3">
      <c r="A1324" s="262"/>
      <c r="D1324" s="262"/>
    </row>
    <row r="1325" spans="1:4" x14ac:dyDescent="0.3">
      <c r="A1325" s="262"/>
      <c r="D1325" s="262"/>
    </row>
    <row r="1326" spans="1:4" x14ac:dyDescent="0.3">
      <c r="A1326" s="262"/>
      <c r="D1326" s="262"/>
    </row>
    <row r="1327" spans="1:4" x14ac:dyDescent="0.3">
      <c r="A1327" s="262"/>
      <c r="D1327" s="262"/>
    </row>
    <row r="1328" spans="1:4" x14ac:dyDescent="0.3">
      <c r="A1328" s="262"/>
      <c r="D1328" s="262"/>
    </row>
    <row r="1329" spans="1:4" x14ac:dyDescent="0.3">
      <c r="A1329" s="262"/>
      <c r="D1329" s="262"/>
    </row>
    <row r="1330" spans="1:4" x14ac:dyDescent="0.3">
      <c r="A1330" s="262"/>
      <c r="D1330" s="262"/>
    </row>
    <row r="1331" spans="1:4" x14ac:dyDescent="0.3">
      <c r="A1331" s="262"/>
      <c r="D1331" s="262"/>
    </row>
    <row r="1332" spans="1:4" x14ac:dyDescent="0.3">
      <c r="A1332" s="262"/>
      <c r="D1332" s="262"/>
    </row>
    <row r="1333" spans="1:4" x14ac:dyDescent="0.3">
      <c r="A1333" s="262"/>
      <c r="D1333" s="262"/>
    </row>
    <row r="1334" spans="1:4" x14ac:dyDescent="0.3">
      <c r="A1334" s="262"/>
      <c r="D1334" s="262"/>
    </row>
    <row r="1335" spans="1:4" x14ac:dyDescent="0.3">
      <c r="A1335" s="262"/>
      <c r="D1335" s="262"/>
    </row>
    <row r="1336" spans="1:4" x14ac:dyDescent="0.3">
      <c r="A1336" s="262"/>
      <c r="D1336" s="262"/>
    </row>
    <row r="1337" spans="1:4" x14ac:dyDescent="0.3">
      <c r="A1337" s="262"/>
      <c r="D1337" s="262"/>
    </row>
    <row r="1338" spans="1:4" x14ac:dyDescent="0.3">
      <c r="A1338" s="262"/>
      <c r="D1338" s="262"/>
    </row>
    <row r="1339" spans="1:4" x14ac:dyDescent="0.3">
      <c r="A1339" s="262"/>
      <c r="D1339" s="262"/>
    </row>
    <row r="1340" spans="1:4" x14ac:dyDescent="0.3">
      <c r="A1340" s="262"/>
      <c r="D1340" s="262"/>
    </row>
    <row r="1341" spans="1:4" x14ac:dyDescent="0.3">
      <c r="A1341" s="262"/>
      <c r="D1341" s="262"/>
    </row>
    <row r="1342" spans="1:4" x14ac:dyDescent="0.3">
      <c r="A1342" s="262"/>
      <c r="D1342" s="262"/>
    </row>
    <row r="1343" spans="1:4" x14ac:dyDescent="0.3">
      <c r="A1343" s="262"/>
      <c r="D1343" s="262"/>
    </row>
    <row r="1344" spans="1:4" x14ac:dyDescent="0.3">
      <c r="A1344" s="262"/>
      <c r="D1344" s="262"/>
    </row>
    <row r="1345" spans="1:4" x14ac:dyDescent="0.3">
      <c r="A1345" s="262"/>
      <c r="D1345" s="262"/>
    </row>
    <row r="1346" spans="1:4" x14ac:dyDescent="0.3">
      <c r="A1346" s="262"/>
      <c r="D1346" s="262"/>
    </row>
    <row r="1347" spans="1:4" x14ac:dyDescent="0.3">
      <c r="A1347" s="262"/>
      <c r="D1347" s="262"/>
    </row>
    <row r="1348" spans="1:4" x14ac:dyDescent="0.3">
      <c r="A1348" s="262"/>
      <c r="D1348" s="262"/>
    </row>
    <row r="1349" spans="1:4" x14ac:dyDescent="0.3">
      <c r="A1349" s="262"/>
      <c r="D1349" s="262"/>
    </row>
    <row r="1350" spans="1:4" x14ac:dyDescent="0.3">
      <c r="A1350" s="262"/>
      <c r="D1350" s="262"/>
    </row>
    <row r="1351" spans="1:4" x14ac:dyDescent="0.3">
      <c r="A1351" s="262"/>
      <c r="D1351" s="262"/>
    </row>
    <row r="1352" spans="1:4" x14ac:dyDescent="0.3">
      <c r="A1352" s="262"/>
      <c r="D1352" s="262"/>
    </row>
    <row r="1353" spans="1:4" x14ac:dyDescent="0.3">
      <c r="A1353" s="262"/>
      <c r="D1353" s="262"/>
    </row>
    <row r="1354" spans="1:4" x14ac:dyDescent="0.3">
      <c r="A1354" s="262"/>
      <c r="D1354" s="262"/>
    </row>
    <row r="1355" spans="1:4" x14ac:dyDescent="0.3">
      <c r="A1355" s="262"/>
      <c r="D1355" s="262"/>
    </row>
    <row r="1356" spans="1:4" x14ac:dyDescent="0.3">
      <c r="A1356" s="262"/>
      <c r="D1356" s="262"/>
    </row>
    <row r="1357" spans="1:4" x14ac:dyDescent="0.3">
      <c r="A1357" s="262"/>
      <c r="D1357" s="262"/>
    </row>
    <row r="1358" spans="1:4" x14ac:dyDescent="0.3">
      <c r="A1358" s="262"/>
      <c r="D1358" s="262"/>
    </row>
    <row r="1359" spans="1:4" x14ac:dyDescent="0.3">
      <c r="A1359" s="262"/>
      <c r="D1359" s="262"/>
    </row>
    <row r="1360" spans="1:4" x14ac:dyDescent="0.3">
      <c r="A1360" s="262"/>
      <c r="D1360" s="262"/>
    </row>
    <row r="1361" spans="1:4" x14ac:dyDescent="0.3">
      <c r="A1361" s="262"/>
      <c r="D1361" s="262"/>
    </row>
    <row r="1362" spans="1:4" x14ac:dyDescent="0.3">
      <c r="A1362" s="262"/>
      <c r="D1362" s="262"/>
    </row>
    <row r="1363" spans="1:4" x14ac:dyDescent="0.3">
      <c r="A1363" s="262"/>
      <c r="D1363" s="262"/>
    </row>
    <row r="1364" spans="1:4" x14ac:dyDescent="0.3">
      <c r="A1364" s="262"/>
      <c r="D1364" s="262"/>
    </row>
    <row r="1365" spans="1:4" x14ac:dyDescent="0.3">
      <c r="A1365" s="262"/>
      <c r="D1365" s="262"/>
    </row>
    <row r="1366" spans="1:4" x14ac:dyDescent="0.3">
      <c r="A1366" s="262"/>
      <c r="D1366" s="262"/>
    </row>
    <row r="1367" spans="1:4" x14ac:dyDescent="0.3">
      <c r="A1367" s="262"/>
      <c r="D1367" s="262"/>
    </row>
    <row r="1368" spans="1:4" x14ac:dyDescent="0.3">
      <c r="A1368" s="262"/>
      <c r="D1368" s="262"/>
    </row>
    <row r="1369" spans="1:4" x14ac:dyDescent="0.3">
      <c r="A1369" s="262"/>
      <c r="D1369" s="262"/>
    </row>
    <row r="1370" spans="1:4" x14ac:dyDescent="0.3">
      <c r="A1370" s="262"/>
      <c r="D1370" s="262"/>
    </row>
    <row r="1371" spans="1:4" x14ac:dyDescent="0.3">
      <c r="A1371" s="262"/>
      <c r="D1371" s="262"/>
    </row>
    <row r="1372" spans="1:4" x14ac:dyDescent="0.3">
      <c r="A1372" s="262"/>
      <c r="D1372" s="262"/>
    </row>
    <row r="1373" spans="1:4" x14ac:dyDescent="0.3">
      <c r="A1373" s="262"/>
      <c r="D1373" s="262"/>
    </row>
    <row r="1374" spans="1:4" x14ac:dyDescent="0.3">
      <c r="A1374" s="262"/>
      <c r="D1374" s="262"/>
    </row>
    <row r="1375" spans="1:4" x14ac:dyDescent="0.3">
      <c r="A1375" s="262"/>
      <c r="D1375" s="262"/>
    </row>
    <row r="1376" spans="1:4" x14ac:dyDescent="0.3">
      <c r="A1376" s="262"/>
      <c r="D1376" s="262"/>
    </row>
    <row r="1377" spans="1:4" x14ac:dyDescent="0.3">
      <c r="A1377" s="262"/>
      <c r="D1377" s="262"/>
    </row>
    <row r="1378" spans="1:4" x14ac:dyDescent="0.3">
      <c r="A1378" s="262"/>
      <c r="D1378" s="262"/>
    </row>
    <row r="1379" spans="1:4" x14ac:dyDescent="0.3">
      <c r="A1379" s="262"/>
      <c r="D1379" s="262"/>
    </row>
    <row r="1380" spans="1:4" x14ac:dyDescent="0.3">
      <c r="A1380" s="262"/>
      <c r="D1380" s="262"/>
    </row>
    <row r="1381" spans="1:4" x14ac:dyDescent="0.3">
      <c r="A1381" s="262"/>
      <c r="D1381" s="262"/>
    </row>
    <row r="1382" spans="1:4" x14ac:dyDescent="0.3">
      <c r="A1382" s="262"/>
      <c r="D1382" s="262"/>
    </row>
    <row r="1383" spans="1:4" x14ac:dyDescent="0.3">
      <c r="A1383" s="262"/>
      <c r="D1383" s="262"/>
    </row>
    <row r="1384" spans="1:4" x14ac:dyDescent="0.3">
      <c r="A1384" s="262"/>
      <c r="D1384" s="262"/>
    </row>
    <row r="1385" spans="1:4" x14ac:dyDescent="0.3">
      <c r="A1385" s="262"/>
      <c r="D1385" s="262"/>
    </row>
    <row r="1386" spans="1:4" x14ac:dyDescent="0.3">
      <c r="A1386" s="262"/>
      <c r="D1386" s="262"/>
    </row>
    <row r="1387" spans="1:4" x14ac:dyDescent="0.3">
      <c r="A1387" s="262"/>
      <c r="D1387" s="262"/>
    </row>
    <row r="1388" spans="1:4" x14ac:dyDescent="0.3">
      <c r="A1388" s="262"/>
      <c r="D1388" s="262"/>
    </row>
    <row r="1389" spans="1:4" x14ac:dyDescent="0.3">
      <c r="A1389" s="262"/>
      <c r="D1389" s="262"/>
    </row>
    <row r="1390" spans="1:4" x14ac:dyDescent="0.3">
      <c r="A1390" s="262"/>
      <c r="D1390" s="262"/>
    </row>
    <row r="1391" spans="1:4" x14ac:dyDescent="0.3">
      <c r="A1391" s="262"/>
      <c r="D1391" s="262"/>
    </row>
    <row r="1392" spans="1:4" x14ac:dyDescent="0.3">
      <c r="A1392" s="262"/>
      <c r="D1392" s="262"/>
    </row>
    <row r="1393" spans="1:4" x14ac:dyDescent="0.3">
      <c r="A1393" s="262"/>
      <c r="D1393" s="262"/>
    </row>
    <row r="1394" spans="1:4" x14ac:dyDescent="0.3">
      <c r="A1394" s="262"/>
      <c r="D1394" s="262"/>
    </row>
    <row r="1395" spans="1:4" x14ac:dyDescent="0.3">
      <c r="A1395" s="262"/>
      <c r="D1395" s="262"/>
    </row>
    <row r="1396" spans="1:4" x14ac:dyDescent="0.3">
      <c r="A1396" s="262"/>
      <c r="D1396" s="262"/>
    </row>
    <row r="1397" spans="1:4" x14ac:dyDescent="0.3">
      <c r="A1397" s="262"/>
      <c r="D1397" s="262"/>
    </row>
    <row r="1398" spans="1:4" x14ac:dyDescent="0.3">
      <c r="A1398" s="262"/>
      <c r="D1398" s="262"/>
    </row>
    <row r="1399" spans="1:4" x14ac:dyDescent="0.3">
      <c r="A1399" s="262"/>
      <c r="D1399" s="262"/>
    </row>
    <row r="1400" spans="1:4" x14ac:dyDescent="0.3">
      <c r="A1400" s="262"/>
      <c r="D1400" s="262"/>
    </row>
    <row r="1401" spans="1:4" x14ac:dyDescent="0.3">
      <c r="A1401" s="262"/>
      <c r="D1401" s="262"/>
    </row>
    <row r="1402" spans="1:4" x14ac:dyDescent="0.3">
      <c r="A1402" s="262"/>
      <c r="D1402" s="262"/>
    </row>
    <row r="1403" spans="1:4" x14ac:dyDescent="0.3">
      <c r="A1403" s="262"/>
      <c r="D1403" s="262"/>
    </row>
    <row r="1404" spans="1:4" x14ac:dyDescent="0.3">
      <c r="A1404" s="262"/>
      <c r="D1404" s="262"/>
    </row>
    <row r="1405" spans="1:4" x14ac:dyDescent="0.3">
      <c r="A1405" s="262"/>
      <c r="D1405" s="262"/>
    </row>
    <row r="1406" spans="1:4" x14ac:dyDescent="0.3">
      <c r="A1406" s="262"/>
      <c r="D1406" s="262"/>
    </row>
    <row r="1407" spans="1:4" x14ac:dyDescent="0.3">
      <c r="A1407" s="262"/>
      <c r="D1407" s="262"/>
    </row>
    <row r="1408" spans="1:4" x14ac:dyDescent="0.3">
      <c r="A1408" s="262"/>
      <c r="D1408" s="262"/>
    </row>
    <row r="1409" spans="1:4" x14ac:dyDescent="0.3">
      <c r="A1409" s="262"/>
      <c r="D1409" s="262"/>
    </row>
    <row r="1410" spans="1:4" x14ac:dyDescent="0.3">
      <c r="A1410" s="262"/>
      <c r="D1410" s="262"/>
    </row>
    <row r="1411" spans="1:4" x14ac:dyDescent="0.3">
      <c r="A1411" s="262"/>
      <c r="D1411" s="262"/>
    </row>
    <row r="1412" spans="1:4" x14ac:dyDescent="0.3">
      <c r="A1412" s="262"/>
      <c r="D1412" s="262"/>
    </row>
    <row r="1413" spans="1:4" x14ac:dyDescent="0.3">
      <c r="A1413" s="262"/>
      <c r="D1413" s="262"/>
    </row>
    <row r="1414" spans="1:4" x14ac:dyDescent="0.3">
      <c r="A1414" s="262"/>
      <c r="D1414" s="262"/>
    </row>
    <row r="1415" spans="1:4" x14ac:dyDescent="0.3">
      <c r="A1415" s="262"/>
      <c r="D1415" s="262"/>
    </row>
    <row r="1416" spans="1:4" x14ac:dyDescent="0.3">
      <c r="A1416" s="262"/>
      <c r="D1416" s="262"/>
    </row>
    <row r="1417" spans="1:4" x14ac:dyDescent="0.3">
      <c r="A1417" s="262"/>
      <c r="D1417" s="262"/>
    </row>
    <row r="1418" spans="1:4" x14ac:dyDescent="0.3">
      <c r="A1418" s="262"/>
      <c r="D1418" s="262"/>
    </row>
    <row r="1419" spans="1:4" x14ac:dyDescent="0.3">
      <c r="A1419" s="262"/>
      <c r="D1419" s="262"/>
    </row>
    <row r="1420" spans="1:4" x14ac:dyDescent="0.3">
      <c r="A1420" s="262"/>
      <c r="D1420" s="262"/>
    </row>
    <row r="1421" spans="1:4" x14ac:dyDescent="0.3">
      <c r="A1421" s="262"/>
      <c r="D1421" s="262"/>
    </row>
    <row r="1422" spans="1:4" x14ac:dyDescent="0.3">
      <c r="A1422" s="262"/>
      <c r="D1422" s="262"/>
    </row>
    <row r="1423" spans="1:4" x14ac:dyDescent="0.3">
      <c r="A1423" s="262"/>
      <c r="D1423" s="262"/>
    </row>
    <row r="1424" spans="1:4" x14ac:dyDescent="0.3">
      <c r="A1424" s="262"/>
      <c r="D1424" s="262"/>
    </row>
    <row r="1425" spans="1:4" x14ac:dyDescent="0.3">
      <c r="A1425" s="262"/>
      <c r="D1425" s="262"/>
    </row>
    <row r="1426" spans="1:4" x14ac:dyDescent="0.3">
      <c r="A1426" s="262"/>
      <c r="D1426" s="262"/>
    </row>
    <row r="1427" spans="1:4" x14ac:dyDescent="0.3">
      <c r="A1427" s="262"/>
      <c r="D1427" s="262"/>
    </row>
    <row r="1428" spans="1:4" x14ac:dyDescent="0.3">
      <c r="A1428" s="262"/>
      <c r="D1428" s="262"/>
    </row>
    <row r="1429" spans="1:4" x14ac:dyDescent="0.3">
      <c r="A1429" s="262"/>
      <c r="D1429" s="262"/>
    </row>
    <row r="1430" spans="1:4" x14ac:dyDescent="0.3">
      <c r="A1430" s="262"/>
      <c r="D1430" s="262"/>
    </row>
    <row r="1431" spans="1:4" x14ac:dyDescent="0.3">
      <c r="A1431" s="262"/>
      <c r="D1431" s="262"/>
    </row>
    <row r="1432" spans="1:4" x14ac:dyDescent="0.3">
      <c r="A1432" s="262"/>
      <c r="D1432" s="262"/>
    </row>
    <row r="1433" spans="1:4" x14ac:dyDescent="0.3">
      <c r="A1433" s="262"/>
      <c r="D1433" s="262"/>
    </row>
    <row r="1434" spans="1:4" x14ac:dyDescent="0.3">
      <c r="A1434" s="262"/>
      <c r="D1434" s="262"/>
    </row>
    <row r="1435" spans="1:4" x14ac:dyDescent="0.3">
      <c r="A1435" s="262"/>
      <c r="D1435" s="262"/>
    </row>
    <row r="1436" spans="1:4" x14ac:dyDescent="0.3">
      <c r="A1436" s="262"/>
      <c r="D1436" s="262"/>
    </row>
    <row r="1437" spans="1:4" x14ac:dyDescent="0.3">
      <c r="A1437" s="262"/>
      <c r="D1437" s="262"/>
    </row>
    <row r="1438" spans="1:4" x14ac:dyDescent="0.3">
      <c r="A1438" s="262"/>
      <c r="D1438" s="262"/>
    </row>
    <row r="1439" spans="1:4" x14ac:dyDescent="0.3">
      <c r="A1439" s="262"/>
      <c r="D1439" s="262"/>
    </row>
    <row r="1440" spans="1:4" x14ac:dyDescent="0.3">
      <c r="A1440" s="262"/>
      <c r="D1440" s="262"/>
    </row>
    <row r="1441" spans="1:4" x14ac:dyDescent="0.3">
      <c r="A1441" s="262"/>
      <c r="D1441" s="262"/>
    </row>
    <row r="1442" spans="1:4" x14ac:dyDescent="0.3">
      <c r="A1442" s="262"/>
      <c r="D1442" s="262"/>
    </row>
    <row r="1443" spans="1:4" x14ac:dyDescent="0.3">
      <c r="A1443" s="262"/>
      <c r="D1443" s="262"/>
    </row>
    <row r="1444" spans="1:4" x14ac:dyDescent="0.3">
      <c r="A1444" s="262"/>
      <c r="D1444" s="262"/>
    </row>
    <row r="1445" spans="1:4" x14ac:dyDescent="0.3">
      <c r="A1445" s="262"/>
      <c r="D1445" s="262"/>
    </row>
    <row r="1446" spans="1:4" x14ac:dyDescent="0.3">
      <c r="A1446" s="262"/>
      <c r="D1446" s="262"/>
    </row>
    <row r="1447" spans="1:4" x14ac:dyDescent="0.3">
      <c r="A1447" s="262"/>
      <c r="D1447" s="262"/>
    </row>
    <row r="1448" spans="1:4" x14ac:dyDescent="0.3">
      <c r="A1448" s="262"/>
      <c r="D1448" s="262"/>
    </row>
    <row r="1449" spans="1:4" x14ac:dyDescent="0.3">
      <c r="A1449" s="262"/>
      <c r="D1449" s="262"/>
    </row>
    <row r="1450" spans="1:4" x14ac:dyDescent="0.3">
      <c r="A1450" s="262"/>
      <c r="D1450" s="262"/>
    </row>
    <row r="1451" spans="1:4" x14ac:dyDescent="0.3">
      <c r="A1451" s="262"/>
      <c r="D1451" s="262"/>
    </row>
    <row r="1452" spans="1:4" x14ac:dyDescent="0.3">
      <c r="A1452" s="262"/>
      <c r="D1452" s="262"/>
    </row>
    <row r="1453" spans="1:4" x14ac:dyDescent="0.3">
      <c r="A1453" s="262"/>
      <c r="D1453" s="262"/>
    </row>
    <row r="1454" spans="1:4" x14ac:dyDescent="0.3">
      <c r="A1454" s="262"/>
      <c r="D1454" s="262"/>
    </row>
    <row r="1455" spans="1:4" x14ac:dyDescent="0.3">
      <c r="A1455" s="262"/>
      <c r="D1455" s="262"/>
    </row>
    <row r="1456" spans="1:4" x14ac:dyDescent="0.3">
      <c r="A1456" s="262"/>
      <c r="D1456" s="262"/>
    </row>
    <row r="1457" spans="1:4" x14ac:dyDescent="0.3">
      <c r="A1457" s="262"/>
      <c r="D1457" s="262"/>
    </row>
    <row r="1458" spans="1:4" x14ac:dyDescent="0.3">
      <c r="A1458" s="262"/>
      <c r="D1458" s="262"/>
    </row>
    <row r="1459" spans="1:4" x14ac:dyDescent="0.3">
      <c r="A1459" s="262"/>
      <c r="D1459" s="262"/>
    </row>
    <row r="1460" spans="1:4" x14ac:dyDescent="0.3">
      <c r="A1460" s="262"/>
      <c r="D1460" s="262"/>
    </row>
    <row r="1461" spans="1:4" x14ac:dyDescent="0.3">
      <c r="A1461" s="262"/>
      <c r="D1461" s="262"/>
    </row>
    <row r="1462" spans="1:4" x14ac:dyDescent="0.3">
      <c r="A1462" s="262"/>
      <c r="D1462" s="262"/>
    </row>
    <row r="1463" spans="1:4" x14ac:dyDescent="0.3">
      <c r="A1463" s="262"/>
      <c r="D1463" s="262"/>
    </row>
    <row r="1464" spans="1:4" x14ac:dyDescent="0.3">
      <c r="A1464" s="262"/>
      <c r="D1464" s="262"/>
    </row>
    <row r="1465" spans="1:4" x14ac:dyDescent="0.3">
      <c r="A1465" s="262"/>
      <c r="D1465" s="262"/>
    </row>
    <row r="1466" spans="1:4" x14ac:dyDescent="0.3">
      <c r="A1466" s="262"/>
      <c r="D1466" s="262"/>
    </row>
    <row r="1467" spans="1:4" x14ac:dyDescent="0.3">
      <c r="A1467" s="262"/>
      <c r="D1467" s="262"/>
    </row>
    <row r="1468" spans="1:4" x14ac:dyDescent="0.3">
      <c r="A1468" s="262"/>
      <c r="D1468" s="262"/>
    </row>
    <row r="1469" spans="1:4" x14ac:dyDescent="0.3">
      <c r="A1469" s="262"/>
      <c r="D1469" s="262"/>
    </row>
    <row r="1470" spans="1:4" x14ac:dyDescent="0.3">
      <c r="A1470" s="262"/>
      <c r="D1470" s="262"/>
    </row>
    <row r="1471" spans="1:4" x14ac:dyDescent="0.3">
      <c r="A1471" s="262"/>
      <c r="D1471" s="262"/>
    </row>
    <row r="1472" spans="1:4" x14ac:dyDescent="0.3">
      <c r="A1472" s="262"/>
      <c r="D1472" s="262"/>
    </row>
    <row r="1473" spans="1:4" x14ac:dyDescent="0.3">
      <c r="A1473" s="262"/>
      <c r="D1473" s="262"/>
    </row>
    <row r="1474" spans="1:4" x14ac:dyDescent="0.3">
      <c r="A1474" s="262"/>
      <c r="D1474" s="262"/>
    </row>
    <row r="1475" spans="1:4" x14ac:dyDescent="0.3">
      <c r="A1475" s="262"/>
      <c r="D1475" s="262"/>
    </row>
    <row r="1476" spans="1:4" x14ac:dyDescent="0.3">
      <c r="A1476" s="262"/>
      <c r="D1476" s="262"/>
    </row>
    <row r="1477" spans="1:4" x14ac:dyDescent="0.3">
      <c r="A1477" s="262"/>
      <c r="D1477" s="262"/>
    </row>
    <row r="1478" spans="1:4" x14ac:dyDescent="0.3">
      <c r="A1478" s="262"/>
      <c r="D1478" s="262"/>
    </row>
    <row r="1479" spans="1:4" x14ac:dyDescent="0.3">
      <c r="A1479" s="262"/>
      <c r="D1479" s="262"/>
    </row>
    <row r="1480" spans="1:4" x14ac:dyDescent="0.3">
      <c r="A1480" s="262"/>
      <c r="D1480" s="262"/>
    </row>
    <row r="1481" spans="1:4" x14ac:dyDescent="0.3">
      <c r="A1481" s="262"/>
      <c r="D1481" s="262"/>
    </row>
    <row r="1482" spans="1:4" x14ac:dyDescent="0.3">
      <c r="A1482" s="262"/>
      <c r="D1482" s="262"/>
    </row>
    <row r="1483" spans="1:4" x14ac:dyDescent="0.3">
      <c r="A1483" s="262"/>
      <c r="D1483" s="262"/>
    </row>
    <row r="1484" spans="1:4" x14ac:dyDescent="0.3">
      <c r="A1484" s="262"/>
      <c r="D1484" s="262"/>
    </row>
    <row r="1485" spans="1:4" x14ac:dyDescent="0.3">
      <c r="A1485" s="262"/>
      <c r="D1485" s="262"/>
    </row>
    <row r="1486" spans="1:4" x14ac:dyDescent="0.3">
      <c r="A1486" s="262"/>
      <c r="D1486" s="262"/>
    </row>
    <row r="1487" spans="1:4" x14ac:dyDescent="0.3">
      <c r="A1487" s="262"/>
      <c r="D1487" s="262"/>
    </row>
    <row r="1488" spans="1:4" x14ac:dyDescent="0.3">
      <c r="A1488" s="262"/>
      <c r="D1488" s="262"/>
    </row>
    <row r="1489" spans="1:4" x14ac:dyDescent="0.3">
      <c r="A1489" s="262"/>
      <c r="D1489" s="262"/>
    </row>
    <row r="1490" spans="1:4" x14ac:dyDescent="0.3">
      <c r="A1490" s="262"/>
      <c r="D1490" s="262"/>
    </row>
    <row r="1491" spans="1:4" x14ac:dyDescent="0.3">
      <c r="A1491" s="262"/>
      <c r="D1491" s="262"/>
    </row>
    <row r="1492" spans="1:4" x14ac:dyDescent="0.3">
      <c r="A1492" s="262"/>
      <c r="D1492" s="262"/>
    </row>
    <row r="1493" spans="1:4" x14ac:dyDescent="0.3">
      <c r="A1493" s="262"/>
      <c r="D1493" s="262"/>
    </row>
    <row r="1494" spans="1:4" x14ac:dyDescent="0.3">
      <c r="A1494" s="262"/>
      <c r="D1494" s="262"/>
    </row>
    <row r="1495" spans="1:4" x14ac:dyDescent="0.3">
      <c r="A1495" s="262"/>
      <c r="D1495" s="262"/>
    </row>
    <row r="1496" spans="1:4" x14ac:dyDescent="0.3">
      <c r="A1496" s="262"/>
      <c r="D1496" s="262"/>
    </row>
    <row r="1497" spans="1:4" x14ac:dyDescent="0.3">
      <c r="A1497" s="262"/>
      <c r="D1497" s="262"/>
    </row>
    <row r="1498" spans="1:4" x14ac:dyDescent="0.3">
      <c r="A1498" s="262"/>
      <c r="D1498" s="262"/>
    </row>
    <row r="1499" spans="1:4" x14ac:dyDescent="0.3">
      <c r="A1499" s="262"/>
      <c r="D1499" s="262"/>
    </row>
    <row r="1500" spans="1:4" x14ac:dyDescent="0.3">
      <c r="A1500" s="262"/>
      <c r="D1500" s="262"/>
    </row>
    <row r="1501" spans="1:4" x14ac:dyDescent="0.3">
      <c r="A1501" s="262"/>
      <c r="D1501" s="262"/>
    </row>
    <row r="1502" spans="1:4" x14ac:dyDescent="0.3">
      <c r="A1502" s="262"/>
      <c r="D1502" s="262"/>
    </row>
    <row r="1503" spans="1:4" x14ac:dyDescent="0.3">
      <c r="A1503" s="262"/>
      <c r="D1503" s="262"/>
    </row>
    <row r="1504" spans="1:4" x14ac:dyDescent="0.3">
      <c r="A1504" s="262"/>
      <c r="D1504" s="262"/>
    </row>
    <row r="1505" spans="1:4" x14ac:dyDescent="0.3">
      <c r="A1505" s="262"/>
      <c r="D1505" s="262"/>
    </row>
    <row r="1506" spans="1:4" x14ac:dyDescent="0.3">
      <c r="A1506" s="262"/>
      <c r="D1506" s="262"/>
    </row>
    <row r="1507" spans="1:4" x14ac:dyDescent="0.3">
      <c r="A1507" s="262"/>
      <c r="D1507" s="262"/>
    </row>
    <row r="1508" spans="1:4" x14ac:dyDescent="0.3">
      <c r="A1508" s="262"/>
      <c r="D1508" s="262"/>
    </row>
    <row r="1509" spans="1:4" x14ac:dyDescent="0.3">
      <c r="A1509" s="262"/>
      <c r="D1509" s="262"/>
    </row>
    <row r="1510" spans="1:4" x14ac:dyDescent="0.3">
      <c r="A1510" s="262"/>
      <c r="D1510" s="262"/>
    </row>
    <row r="1511" spans="1:4" x14ac:dyDescent="0.3">
      <c r="A1511" s="262"/>
      <c r="D1511" s="262"/>
    </row>
    <row r="1512" spans="1:4" x14ac:dyDescent="0.3">
      <c r="A1512" s="262"/>
      <c r="D1512" s="262"/>
    </row>
    <row r="1513" spans="1:4" x14ac:dyDescent="0.3">
      <c r="A1513" s="262"/>
      <c r="D1513" s="262"/>
    </row>
    <row r="1514" spans="1:4" x14ac:dyDescent="0.3">
      <c r="A1514" s="262"/>
      <c r="D1514" s="262"/>
    </row>
    <row r="1515" spans="1:4" x14ac:dyDescent="0.3">
      <c r="A1515" s="262"/>
      <c r="D1515" s="262"/>
    </row>
    <row r="1516" spans="1:4" x14ac:dyDescent="0.3">
      <c r="A1516" s="262"/>
      <c r="D1516" s="262"/>
    </row>
    <row r="1517" spans="1:4" x14ac:dyDescent="0.3">
      <c r="A1517" s="262"/>
      <c r="D1517" s="262"/>
    </row>
    <row r="1518" spans="1:4" x14ac:dyDescent="0.3">
      <c r="A1518" s="262"/>
      <c r="D1518" s="262"/>
    </row>
    <row r="1519" spans="1:4" x14ac:dyDescent="0.3">
      <c r="A1519" s="262"/>
      <c r="D1519" s="262"/>
    </row>
    <row r="1520" spans="1:4" x14ac:dyDescent="0.3">
      <c r="A1520" s="262"/>
      <c r="D1520" s="262"/>
    </row>
    <row r="1521" spans="1:4" x14ac:dyDescent="0.3">
      <c r="A1521" s="262"/>
      <c r="D1521" s="262"/>
    </row>
    <row r="1522" spans="1:4" x14ac:dyDescent="0.3">
      <c r="A1522" s="262"/>
      <c r="D1522" s="262"/>
    </row>
    <row r="1523" spans="1:4" x14ac:dyDescent="0.3">
      <c r="A1523" s="262"/>
      <c r="D1523" s="262"/>
    </row>
    <row r="1524" spans="1:4" x14ac:dyDescent="0.3">
      <c r="A1524" s="262"/>
      <c r="D1524" s="262"/>
    </row>
    <row r="1525" spans="1:4" x14ac:dyDescent="0.3">
      <c r="A1525" s="262"/>
      <c r="D1525" s="262"/>
    </row>
    <row r="1526" spans="1:4" x14ac:dyDescent="0.3">
      <c r="A1526" s="262"/>
      <c r="D1526" s="262"/>
    </row>
    <row r="1527" spans="1:4" x14ac:dyDescent="0.3">
      <c r="A1527" s="262"/>
      <c r="D1527" s="262"/>
    </row>
    <row r="1528" spans="1:4" x14ac:dyDescent="0.3">
      <c r="A1528" s="262"/>
      <c r="D1528" s="262"/>
    </row>
    <row r="1529" spans="1:4" x14ac:dyDescent="0.3">
      <c r="A1529" s="262"/>
      <c r="D1529" s="262"/>
    </row>
    <row r="1530" spans="1:4" x14ac:dyDescent="0.3">
      <c r="A1530" s="262"/>
      <c r="D1530" s="262"/>
    </row>
    <row r="1531" spans="1:4" x14ac:dyDescent="0.3">
      <c r="A1531" s="262"/>
      <c r="D1531" s="262"/>
    </row>
    <row r="1532" spans="1:4" x14ac:dyDescent="0.3">
      <c r="A1532" s="262"/>
      <c r="D1532" s="262"/>
    </row>
    <row r="1533" spans="1:4" x14ac:dyDescent="0.3">
      <c r="A1533" s="262"/>
      <c r="D1533" s="262"/>
    </row>
    <row r="1534" spans="1:4" x14ac:dyDescent="0.3">
      <c r="A1534" s="262"/>
      <c r="D1534" s="262"/>
    </row>
    <row r="1535" spans="1:4" x14ac:dyDescent="0.3">
      <c r="A1535" s="262"/>
      <c r="D1535" s="262"/>
    </row>
    <row r="1536" spans="1:4" x14ac:dyDescent="0.3">
      <c r="A1536" s="262"/>
      <c r="D1536" s="262"/>
    </row>
    <row r="1537" spans="1:4" x14ac:dyDescent="0.3">
      <c r="A1537" s="262"/>
      <c r="D1537" s="262"/>
    </row>
    <row r="1538" spans="1:4" x14ac:dyDescent="0.3">
      <c r="A1538" s="262"/>
      <c r="D1538" s="262"/>
    </row>
    <row r="1539" spans="1:4" x14ac:dyDescent="0.3">
      <c r="A1539" s="262"/>
      <c r="D1539" s="262"/>
    </row>
    <row r="1540" spans="1:4" x14ac:dyDescent="0.3">
      <c r="A1540" s="262"/>
      <c r="D1540" s="262"/>
    </row>
    <row r="1541" spans="1:4" x14ac:dyDescent="0.3">
      <c r="A1541" s="262"/>
      <c r="D1541" s="262"/>
    </row>
    <row r="1542" spans="1:4" x14ac:dyDescent="0.3">
      <c r="A1542" s="262"/>
      <c r="D1542" s="262"/>
    </row>
    <row r="1543" spans="1:4" x14ac:dyDescent="0.3">
      <c r="A1543" s="262"/>
      <c r="D1543" s="262"/>
    </row>
    <row r="1544" spans="1:4" x14ac:dyDescent="0.3">
      <c r="A1544" s="262"/>
      <c r="D1544" s="262"/>
    </row>
    <row r="1545" spans="1:4" x14ac:dyDescent="0.3">
      <c r="A1545" s="262"/>
      <c r="D1545" s="262"/>
    </row>
    <row r="1546" spans="1:4" x14ac:dyDescent="0.3">
      <c r="A1546" s="262"/>
      <c r="D1546" s="262"/>
    </row>
    <row r="1547" spans="1:4" x14ac:dyDescent="0.3">
      <c r="A1547" s="262"/>
      <c r="D1547" s="262"/>
    </row>
    <row r="1548" spans="1:4" x14ac:dyDescent="0.3">
      <c r="A1548" s="262"/>
      <c r="D1548" s="262"/>
    </row>
    <row r="1549" spans="1:4" x14ac:dyDescent="0.3">
      <c r="A1549" s="262"/>
      <c r="D1549" s="262"/>
    </row>
    <row r="1550" spans="1:4" x14ac:dyDescent="0.3">
      <c r="A1550" s="262"/>
      <c r="D1550" s="262"/>
    </row>
    <row r="1551" spans="1:4" x14ac:dyDescent="0.3">
      <c r="A1551" s="262"/>
      <c r="D1551" s="262"/>
    </row>
    <row r="1552" spans="1:4" x14ac:dyDescent="0.3">
      <c r="A1552" s="262"/>
      <c r="D1552" s="262"/>
    </row>
    <row r="1553" spans="1:4" x14ac:dyDescent="0.3">
      <c r="A1553" s="262"/>
      <c r="D1553" s="262"/>
    </row>
    <row r="1554" spans="1:4" x14ac:dyDescent="0.3">
      <c r="A1554" s="262"/>
      <c r="D1554" s="262"/>
    </row>
    <row r="1555" spans="1:4" x14ac:dyDescent="0.3">
      <c r="A1555" s="262"/>
      <c r="D1555" s="262"/>
    </row>
    <row r="1556" spans="1:4" x14ac:dyDescent="0.3">
      <c r="A1556" s="262"/>
      <c r="D1556" s="262"/>
    </row>
    <row r="1557" spans="1:4" x14ac:dyDescent="0.3">
      <c r="A1557" s="262"/>
      <c r="D1557" s="262"/>
    </row>
    <row r="1558" spans="1:4" x14ac:dyDescent="0.3">
      <c r="A1558" s="262"/>
      <c r="D1558" s="262"/>
    </row>
    <row r="1559" spans="1:4" x14ac:dyDescent="0.3">
      <c r="A1559" s="262"/>
      <c r="D1559" s="262"/>
    </row>
    <row r="1560" spans="1:4" x14ac:dyDescent="0.3">
      <c r="A1560" s="262"/>
      <c r="D1560" s="262"/>
    </row>
    <row r="1561" spans="1:4" x14ac:dyDescent="0.3">
      <c r="A1561" s="262"/>
      <c r="D1561" s="262"/>
    </row>
    <row r="1562" spans="1:4" x14ac:dyDescent="0.3">
      <c r="A1562" s="262"/>
      <c r="D1562" s="262"/>
    </row>
    <row r="1563" spans="1:4" x14ac:dyDescent="0.3">
      <c r="A1563" s="262"/>
      <c r="D1563" s="262"/>
    </row>
    <row r="1564" spans="1:4" x14ac:dyDescent="0.3">
      <c r="A1564" s="262"/>
      <c r="D1564" s="262"/>
    </row>
    <row r="1565" spans="1:4" x14ac:dyDescent="0.3">
      <c r="A1565" s="262"/>
      <c r="D1565" s="262"/>
    </row>
    <row r="1566" spans="1:4" x14ac:dyDescent="0.3">
      <c r="A1566" s="262"/>
      <c r="D1566" s="262"/>
    </row>
    <row r="1567" spans="1:4" x14ac:dyDescent="0.3">
      <c r="A1567" s="262"/>
      <c r="D1567" s="262"/>
    </row>
    <row r="1568" spans="1:4" x14ac:dyDescent="0.3">
      <c r="A1568" s="262"/>
      <c r="D1568" s="262"/>
    </row>
    <row r="1569" spans="1:4" x14ac:dyDescent="0.3">
      <c r="A1569" s="262"/>
      <c r="D1569" s="262"/>
    </row>
    <row r="1570" spans="1:4" x14ac:dyDescent="0.3">
      <c r="A1570" s="262"/>
      <c r="D1570" s="262"/>
    </row>
    <row r="1571" spans="1:4" x14ac:dyDescent="0.3">
      <c r="A1571" s="262"/>
      <c r="D1571" s="262"/>
    </row>
    <row r="1572" spans="1:4" x14ac:dyDescent="0.3">
      <c r="A1572" s="262"/>
      <c r="D1572" s="262"/>
    </row>
    <row r="1573" spans="1:4" x14ac:dyDescent="0.3">
      <c r="A1573" s="262"/>
      <c r="D1573" s="262"/>
    </row>
    <row r="1574" spans="1:4" x14ac:dyDescent="0.3">
      <c r="A1574" s="262"/>
      <c r="D1574" s="262"/>
    </row>
    <row r="1575" spans="1:4" x14ac:dyDescent="0.3">
      <c r="A1575" s="262"/>
      <c r="D1575" s="262"/>
    </row>
    <row r="1576" spans="1:4" x14ac:dyDescent="0.3">
      <c r="A1576" s="262"/>
      <c r="D1576" s="262"/>
    </row>
    <row r="1577" spans="1:4" x14ac:dyDescent="0.3">
      <c r="A1577" s="262"/>
      <c r="D1577" s="262"/>
    </row>
    <row r="1578" spans="1:4" x14ac:dyDescent="0.3">
      <c r="A1578" s="262"/>
      <c r="D1578" s="262"/>
    </row>
    <row r="1579" spans="1:4" x14ac:dyDescent="0.3">
      <c r="A1579" s="262"/>
      <c r="D1579" s="262"/>
    </row>
    <row r="1580" spans="1:4" x14ac:dyDescent="0.3">
      <c r="A1580" s="262"/>
      <c r="D1580" s="262"/>
    </row>
    <row r="1581" spans="1:4" x14ac:dyDescent="0.3">
      <c r="A1581" s="262"/>
      <c r="D1581" s="262"/>
    </row>
    <row r="1582" spans="1:4" x14ac:dyDescent="0.3">
      <c r="A1582" s="262"/>
      <c r="D1582" s="262"/>
    </row>
    <row r="1583" spans="1:4" x14ac:dyDescent="0.3">
      <c r="A1583" s="262"/>
      <c r="D1583" s="262"/>
    </row>
    <row r="1584" spans="1:4" x14ac:dyDescent="0.3">
      <c r="A1584" s="262"/>
      <c r="D1584" s="262"/>
    </row>
    <row r="1585" spans="1:4" x14ac:dyDescent="0.3">
      <c r="A1585" s="262"/>
      <c r="D1585" s="262"/>
    </row>
    <row r="1586" spans="1:4" x14ac:dyDescent="0.3">
      <c r="A1586" s="262"/>
      <c r="D1586" s="262"/>
    </row>
    <row r="1587" spans="1:4" x14ac:dyDescent="0.3">
      <c r="A1587" s="262"/>
      <c r="D1587" s="262"/>
    </row>
    <row r="1588" spans="1:4" x14ac:dyDescent="0.3">
      <c r="A1588" s="262"/>
      <c r="D1588" s="262"/>
    </row>
    <row r="1589" spans="1:4" x14ac:dyDescent="0.3">
      <c r="A1589" s="262"/>
      <c r="D1589" s="262"/>
    </row>
    <row r="1590" spans="1:4" x14ac:dyDescent="0.3">
      <c r="A1590" s="262"/>
      <c r="D1590" s="262"/>
    </row>
    <row r="1591" spans="1:4" x14ac:dyDescent="0.3">
      <c r="A1591" s="262"/>
      <c r="D1591" s="262"/>
    </row>
    <row r="1592" spans="1:4" x14ac:dyDescent="0.3">
      <c r="A1592" s="262"/>
      <c r="D1592" s="262"/>
    </row>
    <row r="1593" spans="1:4" x14ac:dyDescent="0.3">
      <c r="A1593" s="262"/>
      <c r="D1593" s="262"/>
    </row>
    <row r="1594" spans="1:4" x14ac:dyDescent="0.3">
      <c r="A1594" s="262"/>
      <c r="D1594" s="262"/>
    </row>
    <row r="1595" spans="1:4" x14ac:dyDescent="0.3">
      <c r="A1595" s="262"/>
      <c r="D1595" s="262"/>
    </row>
    <row r="1596" spans="1:4" x14ac:dyDescent="0.3">
      <c r="A1596" s="262"/>
      <c r="D1596" s="262"/>
    </row>
    <row r="1597" spans="1:4" x14ac:dyDescent="0.3">
      <c r="A1597" s="262"/>
      <c r="D1597" s="262"/>
    </row>
    <row r="1598" spans="1:4" x14ac:dyDescent="0.3">
      <c r="A1598" s="262"/>
      <c r="D1598" s="262"/>
    </row>
    <row r="1599" spans="1:4" x14ac:dyDescent="0.3">
      <c r="A1599" s="262"/>
      <c r="D1599" s="262"/>
    </row>
    <row r="1600" spans="1:4" x14ac:dyDescent="0.3">
      <c r="A1600" s="262"/>
      <c r="D1600" s="262"/>
    </row>
    <row r="1601" spans="1:4" x14ac:dyDescent="0.3">
      <c r="A1601" s="262"/>
      <c r="D1601" s="262"/>
    </row>
    <row r="1602" spans="1:4" x14ac:dyDescent="0.3">
      <c r="A1602" s="262"/>
      <c r="D1602" s="262"/>
    </row>
    <row r="1603" spans="1:4" x14ac:dyDescent="0.3">
      <c r="A1603" s="262"/>
      <c r="D1603" s="262"/>
    </row>
    <row r="1604" spans="1:4" x14ac:dyDescent="0.3">
      <c r="A1604" s="262"/>
      <c r="D1604" s="262"/>
    </row>
    <row r="1605" spans="1:4" x14ac:dyDescent="0.3">
      <c r="A1605" s="262"/>
      <c r="D1605" s="262"/>
    </row>
    <row r="1606" spans="1:4" x14ac:dyDescent="0.3">
      <c r="A1606" s="262"/>
      <c r="D1606" s="262"/>
    </row>
    <row r="1607" spans="1:4" x14ac:dyDescent="0.3">
      <c r="A1607" s="262"/>
      <c r="D1607" s="262"/>
    </row>
    <row r="1608" spans="1:4" x14ac:dyDescent="0.3">
      <c r="A1608" s="262"/>
      <c r="D1608" s="262"/>
    </row>
    <row r="1609" spans="1:4" x14ac:dyDescent="0.3">
      <c r="A1609" s="262"/>
      <c r="D1609" s="262"/>
    </row>
    <row r="1610" spans="1:4" x14ac:dyDescent="0.3">
      <c r="A1610" s="262"/>
      <c r="D1610" s="262"/>
    </row>
    <row r="1611" spans="1:4" x14ac:dyDescent="0.3">
      <c r="A1611" s="262"/>
      <c r="D1611" s="262"/>
    </row>
    <row r="1612" spans="1:4" x14ac:dyDescent="0.3">
      <c r="A1612" s="262"/>
      <c r="D1612" s="262"/>
    </row>
    <row r="1613" spans="1:4" x14ac:dyDescent="0.3">
      <c r="A1613" s="262"/>
      <c r="D1613" s="262"/>
    </row>
    <row r="1614" spans="1:4" x14ac:dyDescent="0.3">
      <c r="A1614" s="262"/>
      <c r="D1614" s="262"/>
    </row>
    <row r="1615" spans="1:4" x14ac:dyDescent="0.3">
      <c r="A1615" s="262"/>
      <c r="D1615" s="262"/>
    </row>
    <row r="1616" spans="1:4" x14ac:dyDescent="0.3">
      <c r="A1616" s="262"/>
      <c r="D1616" s="262"/>
    </row>
    <row r="1617" spans="1:4" x14ac:dyDescent="0.3">
      <c r="A1617" s="262"/>
      <c r="D1617" s="262"/>
    </row>
    <row r="1618" spans="1:4" x14ac:dyDescent="0.3">
      <c r="A1618" s="262"/>
      <c r="D1618" s="262"/>
    </row>
    <row r="1619" spans="1:4" x14ac:dyDescent="0.3">
      <c r="A1619" s="262"/>
      <c r="D1619" s="262"/>
    </row>
    <row r="1620" spans="1:4" x14ac:dyDescent="0.3">
      <c r="A1620" s="262"/>
      <c r="D1620" s="262"/>
    </row>
    <row r="1621" spans="1:4" x14ac:dyDescent="0.3">
      <c r="A1621" s="262"/>
      <c r="D1621" s="262"/>
    </row>
    <row r="1622" spans="1:4" x14ac:dyDescent="0.3">
      <c r="A1622" s="262"/>
      <c r="D1622" s="262"/>
    </row>
    <row r="1623" spans="1:4" x14ac:dyDescent="0.3">
      <c r="A1623" s="262"/>
      <c r="D1623" s="262"/>
    </row>
    <row r="1624" spans="1:4" x14ac:dyDescent="0.3">
      <c r="A1624" s="262"/>
      <c r="D1624" s="262"/>
    </row>
    <row r="1625" spans="1:4" x14ac:dyDescent="0.3">
      <c r="A1625" s="262"/>
      <c r="D1625" s="262"/>
    </row>
    <row r="1626" spans="1:4" x14ac:dyDescent="0.3">
      <c r="A1626" s="262"/>
      <c r="D1626" s="262"/>
    </row>
    <row r="1627" spans="1:4" x14ac:dyDescent="0.3">
      <c r="A1627" s="262"/>
      <c r="D1627" s="262"/>
    </row>
    <row r="1628" spans="1:4" x14ac:dyDescent="0.3">
      <c r="A1628" s="262"/>
      <c r="D1628" s="262"/>
    </row>
    <row r="1629" spans="1:4" x14ac:dyDescent="0.3">
      <c r="A1629" s="262"/>
      <c r="D1629" s="262"/>
    </row>
    <row r="1630" spans="1:4" x14ac:dyDescent="0.3">
      <c r="A1630" s="262"/>
      <c r="D1630" s="262"/>
    </row>
    <row r="1631" spans="1:4" x14ac:dyDescent="0.3">
      <c r="A1631" s="262"/>
      <c r="D1631" s="262"/>
    </row>
    <row r="1632" spans="1:4" x14ac:dyDescent="0.3">
      <c r="A1632" s="262"/>
      <c r="D1632" s="262"/>
    </row>
    <row r="1633" spans="1:4" x14ac:dyDescent="0.3">
      <c r="A1633" s="262"/>
      <c r="D1633" s="262"/>
    </row>
    <row r="1634" spans="1:4" x14ac:dyDescent="0.3">
      <c r="A1634" s="262"/>
      <c r="D1634" s="262"/>
    </row>
    <row r="1635" spans="1:4" x14ac:dyDescent="0.3">
      <c r="A1635" s="262"/>
      <c r="D1635" s="262"/>
    </row>
    <row r="1636" spans="1:4" x14ac:dyDescent="0.3">
      <c r="A1636" s="262"/>
      <c r="D1636" s="262"/>
    </row>
    <row r="1637" spans="1:4" x14ac:dyDescent="0.3">
      <c r="A1637" s="262"/>
      <c r="D1637" s="262"/>
    </row>
    <row r="1638" spans="1:4" x14ac:dyDescent="0.3">
      <c r="A1638" s="262"/>
      <c r="D1638" s="262"/>
    </row>
    <row r="1639" spans="1:4" x14ac:dyDescent="0.3">
      <c r="A1639" s="262"/>
      <c r="D1639" s="262"/>
    </row>
    <row r="1640" spans="1:4" x14ac:dyDescent="0.3">
      <c r="A1640" s="262"/>
      <c r="D1640" s="262"/>
    </row>
    <row r="1641" spans="1:4" x14ac:dyDescent="0.3">
      <c r="A1641" s="262"/>
      <c r="D1641" s="262"/>
    </row>
    <row r="1642" spans="1:4" x14ac:dyDescent="0.3">
      <c r="A1642" s="262"/>
      <c r="D1642" s="262"/>
    </row>
    <row r="1643" spans="1:4" x14ac:dyDescent="0.3">
      <c r="A1643" s="262"/>
      <c r="D1643" s="262"/>
    </row>
    <row r="1644" spans="1:4" x14ac:dyDescent="0.3">
      <c r="A1644" s="262"/>
      <c r="D1644" s="262"/>
    </row>
    <row r="1645" spans="1:4" x14ac:dyDescent="0.3">
      <c r="A1645" s="262"/>
      <c r="D1645" s="262"/>
    </row>
    <row r="1646" spans="1:4" x14ac:dyDescent="0.3">
      <c r="A1646" s="262"/>
      <c r="D1646" s="262"/>
    </row>
    <row r="1647" spans="1:4" x14ac:dyDescent="0.3">
      <c r="A1647" s="262"/>
      <c r="D1647" s="262"/>
    </row>
    <row r="1648" spans="1:4" x14ac:dyDescent="0.3">
      <c r="A1648" s="262"/>
      <c r="D1648" s="262"/>
    </row>
    <row r="1649" spans="1:4" x14ac:dyDescent="0.3">
      <c r="A1649" s="262"/>
      <c r="D1649" s="262"/>
    </row>
    <row r="1650" spans="1:4" x14ac:dyDescent="0.3">
      <c r="A1650" s="262"/>
      <c r="D1650" s="262"/>
    </row>
    <row r="1651" spans="1:4" x14ac:dyDescent="0.3">
      <c r="A1651" s="262"/>
      <c r="D1651" s="262"/>
    </row>
    <row r="1652" spans="1:4" x14ac:dyDescent="0.3">
      <c r="A1652" s="262"/>
      <c r="D1652" s="262"/>
    </row>
    <row r="1653" spans="1:4" x14ac:dyDescent="0.3">
      <c r="A1653" s="262"/>
      <c r="D1653" s="262"/>
    </row>
    <row r="1654" spans="1:4" x14ac:dyDescent="0.3">
      <c r="A1654" s="262"/>
      <c r="D1654" s="262"/>
    </row>
    <row r="1655" spans="1:4" x14ac:dyDescent="0.3">
      <c r="A1655" s="262"/>
      <c r="D1655" s="262"/>
    </row>
    <row r="1656" spans="1:4" x14ac:dyDescent="0.3">
      <c r="A1656" s="262"/>
      <c r="D1656" s="262"/>
    </row>
    <row r="1657" spans="1:4" x14ac:dyDescent="0.3">
      <c r="A1657" s="262"/>
      <c r="D1657" s="262"/>
    </row>
    <row r="1658" spans="1:4" x14ac:dyDescent="0.3">
      <c r="A1658" s="262"/>
      <c r="D1658" s="262"/>
    </row>
    <row r="1659" spans="1:4" x14ac:dyDescent="0.3">
      <c r="A1659" s="262"/>
      <c r="D1659" s="262"/>
    </row>
    <row r="1660" spans="1:4" x14ac:dyDescent="0.3">
      <c r="A1660" s="262"/>
      <c r="D1660" s="262"/>
    </row>
    <row r="1661" spans="1:4" x14ac:dyDescent="0.3">
      <c r="A1661" s="262"/>
      <c r="D1661" s="262"/>
    </row>
    <row r="1662" spans="1:4" x14ac:dyDescent="0.3">
      <c r="A1662" s="262"/>
      <c r="D1662" s="262"/>
    </row>
    <row r="1663" spans="1:4" x14ac:dyDescent="0.3">
      <c r="A1663" s="262"/>
      <c r="D1663" s="262"/>
    </row>
    <row r="1664" spans="1:4" x14ac:dyDescent="0.3">
      <c r="A1664" s="262"/>
      <c r="D1664" s="262"/>
    </row>
    <row r="1665" spans="1:4" x14ac:dyDescent="0.3">
      <c r="A1665" s="262"/>
      <c r="D1665" s="262"/>
    </row>
    <row r="1666" spans="1:4" x14ac:dyDescent="0.3">
      <c r="A1666" s="262"/>
      <c r="D1666" s="262"/>
    </row>
    <row r="1667" spans="1:4" x14ac:dyDescent="0.3">
      <c r="A1667" s="262"/>
      <c r="D1667" s="262"/>
    </row>
    <row r="1668" spans="1:4" x14ac:dyDescent="0.3">
      <c r="A1668" s="262"/>
      <c r="D1668" s="262"/>
    </row>
    <row r="1669" spans="1:4" x14ac:dyDescent="0.3">
      <c r="A1669" s="262"/>
      <c r="D1669" s="262"/>
    </row>
    <row r="1670" spans="1:4" x14ac:dyDescent="0.3">
      <c r="A1670" s="262"/>
      <c r="D1670" s="262"/>
    </row>
    <row r="1671" spans="1:4" x14ac:dyDescent="0.3">
      <c r="A1671" s="262"/>
      <c r="D1671" s="262"/>
    </row>
    <row r="1672" spans="1:4" x14ac:dyDescent="0.3">
      <c r="A1672" s="262"/>
      <c r="D1672" s="262"/>
    </row>
    <row r="1673" spans="1:4" x14ac:dyDescent="0.3">
      <c r="A1673" s="262"/>
      <c r="D1673" s="262"/>
    </row>
    <row r="1674" spans="1:4" x14ac:dyDescent="0.3">
      <c r="A1674" s="262"/>
      <c r="D1674" s="262"/>
    </row>
    <row r="1675" spans="1:4" x14ac:dyDescent="0.3">
      <c r="A1675" s="262"/>
      <c r="D1675" s="262"/>
    </row>
    <row r="1676" spans="1:4" x14ac:dyDescent="0.3">
      <c r="A1676" s="262"/>
      <c r="D1676" s="262"/>
    </row>
    <row r="1677" spans="1:4" x14ac:dyDescent="0.3">
      <c r="A1677" s="262"/>
      <c r="D1677" s="262"/>
    </row>
    <row r="1678" spans="1:4" x14ac:dyDescent="0.3">
      <c r="A1678" s="262"/>
      <c r="D1678" s="262"/>
    </row>
    <row r="1679" spans="1:4" x14ac:dyDescent="0.3">
      <c r="A1679" s="262"/>
      <c r="D1679" s="262"/>
    </row>
    <row r="1680" spans="1:4" x14ac:dyDescent="0.3">
      <c r="A1680" s="262"/>
      <c r="D1680" s="262"/>
    </row>
    <row r="1681" spans="1:4" x14ac:dyDescent="0.3">
      <c r="A1681" s="262"/>
      <c r="D1681" s="262"/>
    </row>
    <row r="1682" spans="1:4" x14ac:dyDescent="0.3">
      <c r="A1682" s="262"/>
      <c r="D1682" s="262"/>
    </row>
    <row r="1683" spans="1:4" x14ac:dyDescent="0.3">
      <c r="A1683" s="262"/>
      <c r="D1683" s="262"/>
    </row>
    <row r="1684" spans="1:4" x14ac:dyDescent="0.3">
      <c r="A1684" s="262"/>
      <c r="D1684" s="262"/>
    </row>
    <row r="1685" spans="1:4" x14ac:dyDescent="0.3">
      <c r="A1685" s="262"/>
      <c r="D1685" s="262"/>
    </row>
    <row r="1686" spans="1:4" x14ac:dyDescent="0.3">
      <c r="A1686" s="262"/>
      <c r="D1686" s="262"/>
    </row>
    <row r="1687" spans="1:4" x14ac:dyDescent="0.3">
      <c r="A1687" s="262"/>
      <c r="D1687" s="262"/>
    </row>
    <row r="1688" spans="1:4" x14ac:dyDescent="0.3">
      <c r="A1688" s="262"/>
      <c r="D1688" s="262"/>
    </row>
    <row r="1689" spans="1:4" x14ac:dyDescent="0.3">
      <c r="A1689" s="262"/>
      <c r="D1689" s="262"/>
    </row>
    <row r="1690" spans="1:4" x14ac:dyDescent="0.3">
      <c r="A1690" s="262"/>
      <c r="D1690" s="262"/>
    </row>
    <row r="1691" spans="1:4" x14ac:dyDescent="0.3">
      <c r="A1691" s="262"/>
      <c r="D1691" s="262"/>
    </row>
    <row r="1692" spans="1:4" x14ac:dyDescent="0.3">
      <c r="A1692" s="262"/>
      <c r="D1692" s="262"/>
    </row>
    <row r="1693" spans="1:4" x14ac:dyDescent="0.3">
      <c r="A1693" s="262"/>
      <c r="D1693" s="262"/>
    </row>
    <row r="1694" spans="1:4" x14ac:dyDescent="0.3">
      <c r="A1694" s="262"/>
      <c r="D1694" s="262"/>
    </row>
    <row r="1695" spans="1:4" x14ac:dyDescent="0.3">
      <c r="A1695" s="262"/>
      <c r="D1695" s="262"/>
    </row>
    <row r="1696" spans="1:4" x14ac:dyDescent="0.3">
      <c r="A1696" s="262"/>
      <c r="D1696" s="262"/>
    </row>
    <row r="1697" spans="1:4" x14ac:dyDescent="0.3">
      <c r="A1697" s="262"/>
      <c r="D1697" s="262"/>
    </row>
    <row r="1698" spans="1:4" x14ac:dyDescent="0.3">
      <c r="A1698" s="262"/>
      <c r="D1698" s="262"/>
    </row>
    <row r="1699" spans="1:4" x14ac:dyDescent="0.3">
      <c r="A1699" s="262"/>
      <c r="D1699" s="262"/>
    </row>
    <row r="1700" spans="1:4" x14ac:dyDescent="0.3">
      <c r="A1700" s="262"/>
      <c r="D1700" s="262"/>
    </row>
    <row r="1701" spans="1:4" x14ac:dyDescent="0.3">
      <c r="A1701" s="262"/>
      <c r="D1701" s="262"/>
    </row>
    <row r="1702" spans="1:4" x14ac:dyDescent="0.3">
      <c r="A1702" s="262"/>
      <c r="D1702" s="262"/>
    </row>
    <row r="1703" spans="1:4" x14ac:dyDescent="0.3">
      <c r="A1703" s="262"/>
      <c r="D1703" s="262"/>
    </row>
    <row r="1704" spans="1:4" x14ac:dyDescent="0.3">
      <c r="A1704" s="262"/>
      <c r="D1704" s="262"/>
    </row>
    <row r="1705" spans="1:4" x14ac:dyDescent="0.3">
      <c r="A1705" s="262"/>
      <c r="D1705" s="262"/>
    </row>
    <row r="1706" spans="1:4" x14ac:dyDescent="0.3">
      <c r="A1706" s="262"/>
      <c r="D1706" s="262"/>
    </row>
    <row r="1707" spans="1:4" x14ac:dyDescent="0.3">
      <c r="A1707" s="262"/>
      <c r="D1707" s="262"/>
    </row>
    <row r="1708" spans="1:4" x14ac:dyDescent="0.3">
      <c r="A1708" s="262"/>
      <c r="D1708" s="262"/>
    </row>
    <row r="1709" spans="1:4" x14ac:dyDescent="0.3">
      <c r="A1709" s="262"/>
      <c r="D1709" s="262"/>
    </row>
    <row r="1710" spans="1:4" x14ac:dyDescent="0.3">
      <c r="A1710" s="262"/>
      <c r="D1710" s="262"/>
    </row>
    <row r="1711" spans="1:4" x14ac:dyDescent="0.3">
      <c r="A1711" s="262"/>
      <c r="D1711" s="262"/>
    </row>
    <row r="1712" spans="1:4" x14ac:dyDescent="0.3">
      <c r="A1712" s="262"/>
      <c r="D1712" s="262"/>
    </row>
    <row r="1713" spans="1:4" x14ac:dyDescent="0.3">
      <c r="A1713" s="262"/>
      <c r="D1713" s="262"/>
    </row>
    <row r="1714" spans="1:4" x14ac:dyDescent="0.3">
      <c r="A1714" s="262"/>
      <c r="D1714" s="262"/>
    </row>
    <row r="1715" spans="1:4" x14ac:dyDescent="0.3">
      <c r="A1715" s="262"/>
      <c r="D1715" s="262"/>
    </row>
    <row r="1716" spans="1:4" x14ac:dyDescent="0.3">
      <c r="A1716" s="262"/>
      <c r="D1716" s="262"/>
    </row>
    <row r="1717" spans="1:4" x14ac:dyDescent="0.3">
      <c r="A1717" s="262"/>
      <c r="D1717" s="262"/>
    </row>
    <row r="1718" spans="1:4" x14ac:dyDescent="0.3">
      <c r="A1718" s="262"/>
      <c r="D1718" s="262"/>
    </row>
    <row r="1719" spans="1:4" x14ac:dyDescent="0.3">
      <c r="A1719" s="262"/>
      <c r="D1719" s="262"/>
    </row>
    <row r="1720" spans="1:4" x14ac:dyDescent="0.3">
      <c r="A1720" s="262"/>
      <c r="D1720" s="262"/>
    </row>
    <row r="1721" spans="1:4" x14ac:dyDescent="0.3">
      <c r="A1721" s="262"/>
      <c r="D1721" s="262"/>
    </row>
    <row r="1722" spans="1:4" x14ac:dyDescent="0.3">
      <c r="A1722" s="262"/>
      <c r="D1722" s="262"/>
    </row>
    <row r="1723" spans="1:4" x14ac:dyDescent="0.3">
      <c r="A1723" s="262"/>
      <c r="D1723" s="262"/>
    </row>
    <row r="1724" spans="1:4" x14ac:dyDescent="0.3">
      <c r="A1724" s="262"/>
      <c r="D1724" s="262"/>
    </row>
    <row r="1725" spans="1:4" x14ac:dyDescent="0.3">
      <c r="A1725" s="262"/>
      <c r="D1725" s="262"/>
    </row>
    <row r="1726" spans="1:4" x14ac:dyDescent="0.3">
      <c r="A1726" s="262"/>
      <c r="D1726" s="262"/>
    </row>
    <row r="1727" spans="1:4" x14ac:dyDescent="0.3">
      <c r="A1727" s="262"/>
      <c r="D1727" s="262"/>
    </row>
    <row r="1728" spans="1:4" x14ac:dyDescent="0.3">
      <c r="A1728" s="262"/>
      <c r="D1728" s="262"/>
    </row>
    <row r="1729" spans="1:4" x14ac:dyDescent="0.3">
      <c r="A1729" s="262"/>
      <c r="D1729" s="262"/>
    </row>
    <row r="1730" spans="1:4" x14ac:dyDescent="0.3">
      <c r="A1730" s="262"/>
      <c r="D1730" s="262"/>
    </row>
    <row r="1731" spans="1:4" x14ac:dyDescent="0.3">
      <c r="A1731" s="262"/>
      <c r="D1731" s="262"/>
    </row>
    <row r="1732" spans="1:4" x14ac:dyDescent="0.3">
      <c r="A1732" s="262"/>
      <c r="D1732" s="262"/>
    </row>
    <row r="1733" spans="1:4" x14ac:dyDescent="0.3">
      <c r="A1733" s="262"/>
      <c r="D1733" s="262"/>
    </row>
    <row r="1734" spans="1:4" x14ac:dyDescent="0.3">
      <c r="A1734" s="262"/>
      <c r="D1734" s="262"/>
    </row>
    <row r="1735" spans="1:4" x14ac:dyDescent="0.3">
      <c r="A1735" s="262"/>
      <c r="D1735" s="262"/>
    </row>
    <row r="1736" spans="1:4" x14ac:dyDescent="0.3">
      <c r="A1736" s="262"/>
      <c r="D1736" s="262"/>
    </row>
    <row r="1737" spans="1:4" x14ac:dyDescent="0.3">
      <c r="A1737" s="262"/>
      <c r="D1737" s="262"/>
    </row>
    <row r="1738" spans="1:4" x14ac:dyDescent="0.3">
      <c r="A1738" s="262"/>
      <c r="D1738" s="262"/>
    </row>
    <row r="1739" spans="1:4" x14ac:dyDescent="0.3">
      <c r="A1739" s="262"/>
      <c r="D1739" s="262"/>
    </row>
    <row r="1740" spans="1:4" x14ac:dyDescent="0.3">
      <c r="A1740" s="262"/>
      <c r="D1740" s="262"/>
    </row>
    <row r="1741" spans="1:4" x14ac:dyDescent="0.3">
      <c r="A1741" s="262"/>
      <c r="D1741" s="262"/>
    </row>
    <row r="1742" spans="1:4" x14ac:dyDescent="0.3">
      <c r="A1742" s="262"/>
      <c r="D1742" s="262"/>
    </row>
    <row r="1743" spans="1:4" x14ac:dyDescent="0.3">
      <c r="A1743" s="262"/>
      <c r="D1743" s="262"/>
    </row>
    <row r="1744" spans="1:4" x14ac:dyDescent="0.3">
      <c r="A1744" s="262"/>
      <c r="D1744" s="262"/>
    </row>
    <row r="1745" spans="1:4" x14ac:dyDescent="0.3">
      <c r="A1745" s="262"/>
      <c r="D1745" s="262"/>
    </row>
    <row r="1746" spans="1:4" x14ac:dyDescent="0.3">
      <c r="A1746" s="262"/>
      <c r="D1746" s="262"/>
    </row>
    <row r="1747" spans="1:4" x14ac:dyDescent="0.3">
      <c r="A1747" s="262"/>
      <c r="D1747" s="262"/>
    </row>
    <row r="1748" spans="1:4" x14ac:dyDescent="0.3">
      <c r="A1748" s="262"/>
      <c r="D1748" s="262"/>
    </row>
    <row r="1749" spans="1:4" x14ac:dyDescent="0.3">
      <c r="A1749" s="262"/>
      <c r="D1749" s="262"/>
    </row>
    <row r="1750" spans="1:4" x14ac:dyDescent="0.3">
      <c r="A1750" s="262"/>
      <c r="D1750" s="262"/>
    </row>
    <row r="1751" spans="1:4" x14ac:dyDescent="0.3">
      <c r="A1751" s="262"/>
      <c r="D1751" s="262"/>
    </row>
    <row r="1752" spans="1:4" x14ac:dyDescent="0.3">
      <c r="A1752" s="262"/>
      <c r="D1752" s="262"/>
    </row>
    <row r="1753" spans="1:4" x14ac:dyDescent="0.3">
      <c r="A1753" s="262"/>
      <c r="D1753" s="262"/>
    </row>
    <row r="1754" spans="1:4" x14ac:dyDescent="0.3">
      <c r="A1754" s="262"/>
      <c r="D1754" s="262"/>
    </row>
    <row r="1755" spans="1:4" x14ac:dyDescent="0.3">
      <c r="A1755" s="262"/>
      <c r="D1755" s="262"/>
    </row>
    <row r="1756" spans="1:4" x14ac:dyDescent="0.3">
      <c r="A1756" s="262"/>
      <c r="D1756" s="262"/>
    </row>
    <row r="1757" spans="1:4" x14ac:dyDescent="0.3">
      <c r="A1757" s="262"/>
      <c r="D1757" s="262"/>
    </row>
    <row r="1758" spans="1:4" x14ac:dyDescent="0.3">
      <c r="A1758" s="262"/>
      <c r="D1758" s="262"/>
    </row>
    <row r="1759" spans="1:4" x14ac:dyDescent="0.3">
      <c r="A1759" s="262"/>
      <c r="D1759" s="262"/>
    </row>
    <row r="1760" spans="1:4" x14ac:dyDescent="0.3">
      <c r="A1760" s="262"/>
      <c r="D1760" s="262"/>
    </row>
    <row r="1761" spans="1:4" x14ac:dyDescent="0.3">
      <c r="A1761" s="262"/>
      <c r="D1761" s="262"/>
    </row>
    <row r="1762" spans="1:4" x14ac:dyDescent="0.3">
      <c r="A1762" s="262"/>
      <c r="D1762" s="262"/>
    </row>
    <row r="1763" spans="1:4" x14ac:dyDescent="0.3">
      <c r="A1763" s="262"/>
      <c r="D1763" s="262"/>
    </row>
    <row r="1764" spans="1:4" x14ac:dyDescent="0.3">
      <c r="A1764" s="262"/>
      <c r="D1764" s="262"/>
    </row>
    <row r="1765" spans="1:4" x14ac:dyDescent="0.3">
      <c r="A1765" s="262"/>
      <c r="D1765" s="262"/>
    </row>
    <row r="1766" spans="1:4" x14ac:dyDescent="0.3">
      <c r="A1766" s="262"/>
      <c r="D1766" s="262"/>
    </row>
    <row r="1767" spans="1:4" x14ac:dyDescent="0.3">
      <c r="A1767" s="262"/>
      <c r="D1767" s="262"/>
    </row>
    <row r="1768" spans="1:4" x14ac:dyDescent="0.3">
      <c r="A1768" s="262"/>
      <c r="D1768" s="262"/>
    </row>
    <row r="1769" spans="1:4" x14ac:dyDescent="0.3">
      <c r="A1769" s="262"/>
      <c r="D1769" s="262"/>
    </row>
    <row r="1770" spans="1:4" x14ac:dyDescent="0.3">
      <c r="A1770" s="262"/>
      <c r="D1770" s="262"/>
    </row>
    <row r="1771" spans="1:4" x14ac:dyDescent="0.3">
      <c r="A1771" s="262"/>
      <c r="D1771" s="262"/>
    </row>
    <row r="1772" spans="1:4" x14ac:dyDescent="0.3">
      <c r="A1772" s="262"/>
      <c r="D1772" s="262"/>
    </row>
    <row r="1773" spans="1:4" x14ac:dyDescent="0.3">
      <c r="A1773" s="262"/>
      <c r="D1773" s="262"/>
    </row>
    <row r="1774" spans="1:4" x14ac:dyDescent="0.3">
      <c r="A1774" s="262"/>
      <c r="D1774" s="262"/>
    </row>
    <row r="1775" spans="1:4" x14ac:dyDescent="0.3">
      <c r="A1775" s="262"/>
      <c r="D1775" s="262"/>
    </row>
    <row r="1776" spans="1:4" x14ac:dyDescent="0.3">
      <c r="A1776" s="262"/>
      <c r="D1776" s="262"/>
    </row>
    <row r="1777" spans="1:4" x14ac:dyDescent="0.3">
      <c r="A1777" s="262"/>
      <c r="D1777" s="262"/>
    </row>
    <row r="1778" spans="1:4" x14ac:dyDescent="0.3">
      <c r="A1778" s="262"/>
      <c r="D1778" s="262"/>
    </row>
    <row r="1779" spans="1:4" x14ac:dyDescent="0.3">
      <c r="A1779" s="262"/>
      <c r="D1779" s="262"/>
    </row>
    <row r="1780" spans="1:4" x14ac:dyDescent="0.3">
      <c r="A1780" s="262"/>
      <c r="D1780" s="262"/>
    </row>
    <row r="1781" spans="1:4" x14ac:dyDescent="0.3">
      <c r="A1781" s="262"/>
      <c r="D1781" s="262"/>
    </row>
    <row r="1782" spans="1:4" x14ac:dyDescent="0.3">
      <c r="A1782" s="262"/>
      <c r="D1782" s="262"/>
    </row>
    <row r="1783" spans="1:4" x14ac:dyDescent="0.3">
      <c r="A1783" s="262"/>
      <c r="D1783" s="262"/>
    </row>
    <row r="1784" spans="1:4" x14ac:dyDescent="0.3">
      <c r="A1784" s="262"/>
      <c r="D1784" s="262"/>
    </row>
    <row r="1785" spans="1:4" x14ac:dyDescent="0.3">
      <c r="A1785" s="262"/>
      <c r="D1785" s="262"/>
    </row>
    <row r="1786" spans="1:4" x14ac:dyDescent="0.3">
      <c r="A1786" s="262"/>
      <c r="D1786" s="262"/>
    </row>
    <row r="1787" spans="1:4" x14ac:dyDescent="0.3">
      <c r="A1787" s="262"/>
      <c r="D1787" s="262"/>
    </row>
    <row r="1788" spans="1:4" x14ac:dyDescent="0.3">
      <c r="A1788" s="262"/>
      <c r="D1788" s="262"/>
    </row>
    <row r="1789" spans="1:4" x14ac:dyDescent="0.3">
      <c r="A1789" s="262"/>
      <c r="D1789" s="262"/>
    </row>
    <row r="1790" spans="1:4" x14ac:dyDescent="0.3">
      <c r="A1790" s="262"/>
      <c r="D1790" s="262"/>
    </row>
    <row r="1791" spans="1:4" x14ac:dyDescent="0.3">
      <c r="A1791" s="262"/>
      <c r="D1791" s="262"/>
    </row>
    <row r="1792" spans="1:4" x14ac:dyDescent="0.3">
      <c r="A1792" s="262"/>
      <c r="D1792" s="262"/>
    </row>
    <row r="1793" spans="1:4" x14ac:dyDescent="0.3">
      <c r="A1793" s="262"/>
      <c r="D1793" s="262"/>
    </row>
    <row r="1794" spans="1:4" x14ac:dyDescent="0.3">
      <c r="A1794" s="262"/>
      <c r="D1794" s="262"/>
    </row>
    <row r="1795" spans="1:4" x14ac:dyDescent="0.3">
      <c r="A1795" s="262"/>
      <c r="D1795" s="262"/>
    </row>
    <row r="1796" spans="1:4" x14ac:dyDescent="0.3">
      <c r="A1796" s="262"/>
      <c r="D1796" s="262"/>
    </row>
    <row r="1797" spans="1:4" x14ac:dyDescent="0.3">
      <c r="A1797" s="262"/>
      <c r="D1797" s="262"/>
    </row>
    <row r="1798" spans="1:4" x14ac:dyDescent="0.3">
      <c r="A1798" s="262"/>
      <c r="D1798" s="262"/>
    </row>
    <row r="1799" spans="1:4" x14ac:dyDescent="0.3">
      <c r="A1799" s="262"/>
      <c r="D1799" s="262"/>
    </row>
    <row r="1800" spans="1:4" x14ac:dyDescent="0.3">
      <c r="A1800" s="262"/>
      <c r="D1800" s="262"/>
    </row>
    <row r="1801" spans="1:4" x14ac:dyDescent="0.3">
      <c r="A1801" s="262"/>
      <c r="D1801" s="262"/>
    </row>
    <row r="1802" spans="1:4" x14ac:dyDescent="0.3">
      <c r="A1802" s="262"/>
      <c r="D1802" s="262"/>
    </row>
    <row r="1803" spans="1:4" x14ac:dyDescent="0.3">
      <c r="A1803" s="262"/>
      <c r="D1803" s="262"/>
    </row>
    <row r="1804" spans="1:4" x14ac:dyDescent="0.3">
      <c r="A1804" s="262"/>
      <c r="D1804" s="262"/>
    </row>
    <row r="1805" spans="1:4" x14ac:dyDescent="0.3">
      <c r="A1805" s="262"/>
      <c r="D1805" s="262"/>
    </row>
    <row r="1806" spans="1:4" x14ac:dyDescent="0.3">
      <c r="A1806" s="262"/>
      <c r="D1806" s="262"/>
    </row>
    <row r="1807" spans="1:4" x14ac:dyDescent="0.3">
      <c r="A1807" s="262"/>
      <c r="D1807" s="262"/>
    </row>
    <row r="1808" spans="1:4" x14ac:dyDescent="0.3">
      <c r="A1808" s="262"/>
      <c r="D1808" s="262"/>
    </row>
    <row r="1809" spans="1:4" x14ac:dyDescent="0.3">
      <c r="A1809" s="262"/>
      <c r="D1809" s="262"/>
    </row>
    <row r="1810" spans="1:4" x14ac:dyDescent="0.3">
      <c r="A1810" s="262"/>
      <c r="D1810" s="262"/>
    </row>
    <row r="1811" spans="1:4" x14ac:dyDescent="0.3">
      <c r="A1811" s="262"/>
      <c r="D1811" s="262"/>
    </row>
    <row r="1812" spans="1:4" x14ac:dyDescent="0.3">
      <c r="A1812" s="262"/>
      <c r="D1812" s="262"/>
    </row>
    <row r="1813" spans="1:4" x14ac:dyDescent="0.3">
      <c r="A1813" s="262"/>
      <c r="D1813" s="262"/>
    </row>
    <row r="1814" spans="1:4" x14ac:dyDescent="0.3">
      <c r="A1814" s="262"/>
      <c r="D1814" s="262"/>
    </row>
    <row r="1815" spans="1:4" x14ac:dyDescent="0.3">
      <c r="A1815" s="262"/>
      <c r="D1815" s="262"/>
    </row>
    <row r="1816" spans="1:4" x14ac:dyDescent="0.3">
      <c r="A1816" s="262"/>
      <c r="D1816" s="262"/>
    </row>
    <row r="1817" spans="1:4" x14ac:dyDescent="0.3">
      <c r="A1817" s="262"/>
      <c r="D1817" s="262"/>
    </row>
    <row r="1818" spans="1:4" x14ac:dyDescent="0.3">
      <c r="A1818" s="262"/>
      <c r="D1818" s="262"/>
    </row>
    <row r="1819" spans="1:4" x14ac:dyDescent="0.3">
      <c r="A1819" s="262"/>
      <c r="D1819" s="262"/>
    </row>
    <row r="1820" spans="1:4" x14ac:dyDescent="0.3">
      <c r="A1820" s="262"/>
      <c r="D1820" s="262"/>
    </row>
    <row r="1821" spans="1:4" x14ac:dyDescent="0.3">
      <c r="A1821" s="262"/>
      <c r="D1821" s="262"/>
    </row>
    <row r="1822" spans="1:4" x14ac:dyDescent="0.3">
      <c r="A1822" s="262"/>
      <c r="D1822" s="262"/>
    </row>
    <row r="1823" spans="1:4" x14ac:dyDescent="0.3">
      <c r="A1823" s="262"/>
      <c r="D1823" s="262"/>
    </row>
    <row r="1824" spans="1:4" x14ac:dyDescent="0.3">
      <c r="A1824" s="262"/>
      <c r="D1824" s="262"/>
    </row>
    <row r="1825" spans="1:4" x14ac:dyDescent="0.3">
      <c r="A1825" s="262"/>
      <c r="D1825" s="262"/>
    </row>
    <row r="1826" spans="1:4" x14ac:dyDescent="0.3">
      <c r="A1826" s="262"/>
      <c r="D1826" s="262"/>
    </row>
    <row r="1827" spans="1:4" x14ac:dyDescent="0.3">
      <c r="A1827" s="262"/>
      <c r="D1827" s="262"/>
    </row>
    <row r="1828" spans="1:4" x14ac:dyDescent="0.3">
      <c r="A1828" s="262"/>
      <c r="D1828" s="262"/>
    </row>
    <row r="1829" spans="1:4" x14ac:dyDescent="0.3">
      <c r="A1829" s="262"/>
      <c r="D1829" s="262"/>
    </row>
    <row r="1830" spans="1:4" x14ac:dyDescent="0.3">
      <c r="A1830" s="262"/>
      <c r="D1830" s="262"/>
    </row>
    <row r="1831" spans="1:4" x14ac:dyDescent="0.3">
      <c r="A1831" s="262"/>
      <c r="D1831" s="262"/>
    </row>
    <row r="1832" spans="1:4" x14ac:dyDescent="0.3">
      <c r="A1832" s="262"/>
      <c r="D1832" s="262"/>
    </row>
    <row r="1833" spans="1:4" x14ac:dyDescent="0.3">
      <c r="A1833" s="262"/>
      <c r="D1833" s="262"/>
    </row>
    <row r="1834" spans="1:4" x14ac:dyDescent="0.3">
      <c r="A1834" s="262"/>
      <c r="D1834" s="262"/>
    </row>
    <row r="1835" spans="1:4" x14ac:dyDescent="0.3">
      <c r="A1835" s="262"/>
      <c r="D1835" s="262"/>
    </row>
    <row r="1836" spans="1:4" x14ac:dyDescent="0.3">
      <c r="A1836" s="262"/>
      <c r="D1836" s="262"/>
    </row>
    <row r="1837" spans="1:4" x14ac:dyDescent="0.3">
      <c r="A1837" s="262"/>
      <c r="D1837" s="262"/>
    </row>
    <row r="1838" spans="1:4" x14ac:dyDescent="0.3">
      <c r="A1838" s="262"/>
      <c r="D1838" s="262"/>
    </row>
    <row r="1839" spans="1:4" x14ac:dyDescent="0.3">
      <c r="A1839" s="262"/>
      <c r="D1839" s="262"/>
    </row>
    <row r="1840" spans="1:4" x14ac:dyDescent="0.3">
      <c r="A1840" s="262"/>
      <c r="D1840" s="262"/>
    </row>
    <row r="1841" spans="1:4" x14ac:dyDescent="0.3">
      <c r="A1841" s="262"/>
      <c r="D1841" s="262"/>
    </row>
    <row r="1842" spans="1:4" x14ac:dyDescent="0.3">
      <c r="A1842" s="262"/>
      <c r="D1842" s="262"/>
    </row>
    <row r="1843" spans="1:4" x14ac:dyDescent="0.3">
      <c r="A1843" s="262"/>
      <c r="D1843" s="262"/>
    </row>
    <row r="1844" spans="1:4" x14ac:dyDescent="0.3">
      <c r="A1844" s="262"/>
      <c r="D1844" s="262"/>
    </row>
    <row r="1845" spans="1:4" x14ac:dyDescent="0.3">
      <c r="A1845" s="262"/>
      <c r="D1845" s="262"/>
    </row>
    <row r="1846" spans="1:4" x14ac:dyDescent="0.3">
      <c r="A1846" s="262"/>
      <c r="D1846" s="262"/>
    </row>
    <row r="1847" spans="1:4" x14ac:dyDescent="0.3">
      <c r="A1847" s="262"/>
      <c r="D1847" s="262"/>
    </row>
    <row r="1848" spans="1:4" x14ac:dyDescent="0.3">
      <c r="A1848" s="262"/>
      <c r="D1848" s="262"/>
    </row>
    <row r="1849" spans="1:4" x14ac:dyDescent="0.3">
      <c r="A1849" s="262"/>
      <c r="D1849" s="262"/>
    </row>
    <row r="1850" spans="1:4" x14ac:dyDescent="0.3">
      <c r="A1850" s="262"/>
      <c r="D1850" s="262"/>
    </row>
    <row r="1851" spans="1:4" x14ac:dyDescent="0.3">
      <c r="A1851" s="262"/>
      <c r="D1851" s="262"/>
    </row>
    <row r="1852" spans="1:4" x14ac:dyDescent="0.3">
      <c r="A1852" s="262"/>
      <c r="D1852" s="262"/>
    </row>
    <row r="1853" spans="1:4" x14ac:dyDescent="0.3">
      <c r="A1853" s="262"/>
      <c r="D1853" s="262"/>
    </row>
    <row r="1854" spans="1:4" x14ac:dyDescent="0.3">
      <c r="A1854" s="262"/>
      <c r="D1854" s="262"/>
    </row>
    <row r="1855" spans="1:4" x14ac:dyDescent="0.3">
      <c r="A1855" s="262"/>
      <c r="D1855" s="262"/>
    </row>
    <row r="1856" spans="1:4" x14ac:dyDescent="0.3">
      <c r="A1856" s="262"/>
      <c r="D1856" s="262"/>
    </row>
    <row r="1857" spans="1:4" x14ac:dyDescent="0.3">
      <c r="A1857" s="262"/>
      <c r="D1857" s="262"/>
    </row>
    <row r="1858" spans="1:4" x14ac:dyDescent="0.3">
      <c r="A1858" s="262"/>
      <c r="D1858" s="262"/>
    </row>
    <row r="1859" spans="1:4" x14ac:dyDescent="0.3">
      <c r="A1859" s="262"/>
      <c r="D1859" s="262"/>
    </row>
    <row r="1860" spans="1:4" x14ac:dyDescent="0.3">
      <c r="A1860" s="262"/>
      <c r="D1860" s="262"/>
    </row>
    <row r="1861" spans="1:4" x14ac:dyDescent="0.3">
      <c r="A1861" s="262"/>
      <c r="D1861" s="262"/>
    </row>
    <row r="1862" spans="1:4" x14ac:dyDescent="0.3">
      <c r="A1862" s="262"/>
      <c r="D1862" s="262"/>
    </row>
    <row r="1863" spans="1:4" x14ac:dyDescent="0.3">
      <c r="A1863" s="262"/>
      <c r="D1863" s="262"/>
    </row>
    <row r="1864" spans="1:4" x14ac:dyDescent="0.3">
      <c r="A1864" s="262"/>
      <c r="D1864" s="262"/>
    </row>
    <row r="1865" spans="1:4" x14ac:dyDescent="0.3">
      <c r="A1865" s="262"/>
      <c r="D1865" s="262"/>
    </row>
    <row r="1866" spans="1:4" x14ac:dyDescent="0.3">
      <c r="A1866" s="262"/>
      <c r="D1866" s="262"/>
    </row>
    <row r="1867" spans="1:4" x14ac:dyDescent="0.3">
      <c r="A1867" s="262"/>
      <c r="D1867" s="262"/>
    </row>
    <row r="1868" spans="1:4" x14ac:dyDescent="0.3">
      <c r="A1868" s="262"/>
      <c r="D1868" s="262"/>
    </row>
    <row r="1869" spans="1:4" x14ac:dyDescent="0.3">
      <c r="A1869" s="262"/>
      <c r="D1869" s="262"/>
    </row>
    <row r="1870" spans="1:4" x14ac:dyDescent="0.3">
      <c r="A1870" s="262"/>
      <c r="D1870" s="262"/>
    </row>
    <row r="1871" spans="1:4" x14ac:dyDescent="0.3">
      <c r="A1871" s="262"/>
      <c r="D1871" s="262"/>
    </row>
    <row r="1872" spans="1:4" x14ac:dyDescent="0.3">
      <c r="A1872" s="262"/>
      <c r="D1872" s="262"/>
    </row>
    <row r="1873" spans="1:4" x14ac:dyDescent="0.3">
      <c r="A1873" s="262"/>
      <c r="D1873" s="262"/>
    </row>
    <row r="1874" spans="1:4" x14ac:dyDescent="0.3">
      <c r="A1874" s="262"/>
      <c r="D1874" s="262"/>
    </row>
    <row r="1875" spans="1:4" x14ac:dyDescent="0.3">
      <c r="A1875" s="262"/>
      <c r="D1875" s="262"/>
    </row>
    <row r="1876" spans="1:4" x14ac:dyDescent="0.3">
      <c r="A1876" s="262"/>
      <c r="D1876" s="262"/>
    </row>
    <row r="1877" spans="1:4" x14ac:dyDescent="0.3">
      <c r="A1877" s="262"/>
      <c r="D1877" s="262"/>
    </row>
    <row r="1878" spans="1:4" x14ac:dyDescent="0.3">
      <c r="A1878" s="262"/>
      <c r="D1878" s="262"/>
    </row>
    <row r="1879" spans="1:4" x14ac:dyDescent="0.3">
      <c r="A1879" s="262"/>
      <c r="D1879" s="262"/>
    </row>
    <row r="1880" spans="1:4" x14ac:dyDescent="0.3">
      <c r="A1880" s="262"/>
      <c r="D1880" s="262"/>
    </row>
    <row r="1881" spans="1:4" x14ac:dyDescent="0.3">
      <c r="A1881" s="262"/>
      <c r="D1881" s="262"/>
    </row>
    <row r="1882" spans="1:4" x14ac:dyDescent="0.3">
      <c r="A1882" s="262"/>
      <c r="D1882" s="262"/>
    </row>
    <row r="1883" spans="1:4" x14ac:dyDescent="0.3">
      <c r="A1883" s="262"/>
      <c r="D1883" s="262"/>
    </row>
    <row r="1884" spans="1:4" x14ac:dyDescent="0.3">
      <c r="A1884" s="262"/>
      <c r="D1884" s="262"/>
    </row>
    <row r="1885" spans="1:4" x14ac:dyDescent="0.3">
      <c r="A1885" s="262"/>
      <c r="D1885" s="262"/>
    </row>
    <row r="1886" spans="1:4" x14ac:dyDescent="0.3">
      <c r="A1886" s="262"/>
      <c r="D1886" s="262"/>
    </row>
    <row r="1887" spans="1:4" x14ac:dyDescent="0.3">
      <c r="A1887" s="262"/>
      <c r="D1887" s="262"/>
    </row>
    <row r="1888" spans="1:4" x14ac:dyDescent="0.3">
      <c r="A1888" s="262"/>
      <c r="D1888" s="262"/>
    </row>
    <row r="1889" spans="1:4" x14ac:dyDescent="0.3">
      <c r="A1889" s="262"/>
      <c r="D1889" s="262"/>
    </row>
    <row r="1890" spans="1:4" x14ac:dyDescent="0.3">
      <c r="A1890" s="262"/>
      <c r="D1890" s="262"/>
    </row>
    <row r="1891" spans="1:4" x14ac:dyDescent="0.3">
      <c r="A1891" s="262"/>
      <c r="D1891" s="262"/>
    </row>
    <row r="1892" spans="1:4" x14ac:dyDescent="0.3">
      <c r="A1892" s="262"/>
      <c r="D1892" s="262"/>
    </row>
    <row r="1893" spans="1:4" x14ac:dyDescent="0.3">
      <c r="A1893" s="262"/>
      <c r="D1893" s="262"/>
    </row>
    <row r="1894" spans="1:4" x14ac:dyDescent="0.3">
      <c r="A1894" s="262"/>
      <c r="D1894" s="262"/>
    </row>
    <row r="1895" spans="1:4" x14ac:dyDescent="0.3">
      <c r="A1895" s="262"/>
      <c r="D1895" s="262"/>
    </row>
    <row r="1896" spans="1:4" x14ac:dyDescent="0.3">
      <c r="A1896" s="262"/>
      <c r="D1896" s="262"/>
    </row>
    <row r="1897" spans="1:4" x14ac:dyDescent="0.3">
      <c r="A1897" s="262"/>
      <c r="D1897" s="262"/>
    </row>
    <row r="1898" spans="1:4" x14ac:dyDescent="0.3">
      <c r="A1898" s="262"/>
      <c r="D1898" s="262"/>
    </row>
    <row r="1899" spans="1:4" x14ac:dyDescent="0.3">
      <c r="A1899" s="262"/>
      <c r="D1899" s="262"/>
    </row>
    <row r="1900" spans="1:4" x14ac:dyDescent="0.3">
      <c r="A1900" s="262"/>
      <c r="D1900" s="262"/>
    </row>
    <row r="1901" spans="1:4" x14ac:dyDescent="0.3">
      <c r="A1901" s="262"/>
      <c r="D1901" s="262"/>
    </row>
    <row r="1902" spans="1:4" x14ac:dyDescent="0.3">
      <c r="A1902" s="262"/>
      <c r="D1902" s="262"/>
    </row>
    <row r="1903" spans="1:4" x14ac:dyDescent="0.3">
      <c r="A1903" s="262"/>
      <c r="D1903" s="262"/>
    </row>
    <row r="1904" spans="1:4" x14ac:dyDescent="0.3">
      <c r="A1904" s="262"/>
      <c r="D1904" s="262"/>
    </row>
    <row r="1905" spans="1:4" x14ac:dyDescent="0.3">
      <c r="A1905" s="262"/>
      <c r="D1905" s="262"/>
    </row>
    <row r="1906" spans="1:4" x14ac:dyDescent="0.3">
      <c r="A1906" s="262"/>
      <c r="D1906" s="262"/>
    </row>
    <row r="1907" spans="1:4" x14ac:dyDescent="0.3">
      <c r="A1907" s="262"/>
      <c r="D1907" s="262"/>
    </row>
    <row r="1908" spans="1:4" x14ac:dyDescent="0.3">
      <c r="A1908" s="262"/>
      <c r="D1908" s="262"/>
    </row>
    <row r="1909" spans="1:4" x14ac:dyDescent="0.3">
      <c r="A1909" s="262"/>
      <c r="D1909" s="262"/>
    </row>
    <row r="1910" spans="1:4" x14ac:dyDescent="0.3">
      <c r="A1910" s="262"/>
      <c r="D1910" s="262"/>
    </row>
    <row r="1911" spans="1:4" x14ac:dyDescent="0.3">
      <c r="A1911" s="262"/>
      <c r="D1911" s="262"/>
    </row>
    <row r="1912" spans="1:4" x14ac:dyDescent="0.3">
      <c r="A1912" s="262"/>
      <c r="D1912" s="262"/>
    </row>
    <row r="1913" spans="1:4" x14ac:dyDescent="0.3">
      <c r="A1913" s="262"/>
      <c r="D1913" s="262"/>
    </row>
    <row r="1914" spans="1:4" x14ac:dyDescent="0.3">
      <c r="A1914" s="262"/>
      <c r="D1914" s="262"/>
    </row>
    <row r="1915" spans="1:4" x14ac:dyDescent="0.3">
      <c r="A1915" s="262"/>
      <c r="D1915" s="262"/>
    </row>
    <row r="1916" spans="1:4" x14ac:dyDescent="0.3">
      <c r="A1916" s="262"/>
      <c r="D1916" s="262"/>
    </row>
    <row r="1917" spans="1:4" x14ac:dyDescent="0.3">
      <c r="A1917" s="262"/>
      <c r="D1917" s="262"/>
    </row>
    <row r="1918" spans="1:4" x14ac:dyDescent="0.3">
      <c r="A1918" s="262"/>
      <c r="D1918" s="262"/>
    </row>
    <row r="1919" spans="1:4" x14ac:dyDescent="0.3">
      <c r="A1919" s="262"/>
      <c r="D1919" s="262"/>
    </row>
    <row r="1920" spans="1:4" x14ac:dyDescent="0.3">
      <c r="A1920" s="262"/>
      <c r="D1920" s="262"/>
    </row>
    <row r="1921" spans="1:4" x14ac:dyDescent="0.3">
      <c r="A1921" s="262"/>
      <c r="D1921" s="262"/>
    </row>
    <row r="1922" spans="1:4" x14ac:dyDescent="0.3">
      <c r="A1922" s="262"/>
      <c r="D1922" s="262"/>
    </row>
    <row r="1923" spans="1:4" x14ac:dyDescent="0.3">
      <c r="A1923" s="262"/>
      <c r="D1923" s="262"/>
    </row>
    <row r="1924" spans="1:4" x14ac:dyDescent="0.3">
      <c r="A1924" s="262"/>
      <c r="D1924" s="262"/>
    </row>
    <row r="1925" spans="1:4" x14ac:dyDescent="0.3">
      <c r="A1925" s="262"/>
      <c r="D1925" s="262"/>
    </row>
    <row r="1926" spans="1:4" x14ac:dyDescent="0.3">
      <c r="A1926" s="262"/>
      <c r="D1926" s="262"/>
    </row>
    <row r="1927" spans="1:4" x14ac:dyDescent="0.3">
      <c r="A1927" s="262"/>
      <c r="D1927" s="262"/>
    </row>
    <row r="1928" spans="1:4" x14ac:dyDescent="0.3">
      <c r="A1928" s="262"/>
      <c r="D1928" s="262"/>
    </row>
    <row r="1929" spans="1:4" x14ac:dyDescent="0.3">
      <c r="A1929" s="262"/>
      <c r="D1929" s="262"/>
    </row>
    <row r="1930" spans="1:4" x14ac:dyDescent="0.3">
      <c r="A1930" s="262"/>
      <c r="D1930" s="262"/>
    </row>
    <row r="1931" spans="1:4" x14ac:dyDescent="0.3">
      <c r="A1931" s="262"/>
      <c r="D1931" s="262"/>
    </row>
    <row r="1932" spans="1:4" x14ac:dyDescent="0.3">
      <c r="A1932" s="262"/>
      <c r="D1932" s="262"/>
    </row>
    <row r="1933" spans="1:4" x14ac:dyDescent="0.3">
      <c r="A1933" s="262"/>
      <c r="D1933" s="262"/>
    </row>
    <row r="1934" spans="1:4" x14ac:dyDescent="0.3">
      <c r="A1934" s="262"/>
      <c r="D1934" s="262"/>
    </row>
    <row r="1935" spans="1:4" x14ac:dyDescent="0.3">
      <c r="A1935" s="262"/>
      <c r="D1935" s="262"/>
    </row>
    <row r="1936" spans="1:4" x14ac:dyDescent="0.3">
      <c r="A1936" s="262"/>
      <c r="D1936" s="262"/>
    </row>
    <row r="1937" spans="1:4" x14ac:dyDescent="0.3">
      <c r="A1937" s="262"/>
      <c r="D1937" s="262"/>
    </row>
    <row r="1938" spans="1:4" x14ac:dyDescent="0.3">
      <c r="A1938" s="262"/>
      <c r="D1938" s="262"/>
    </row>
    <row r="1939" spans="1:4" x14ac:dyDescent="0.3">
      <c r="A1939" s="262"/>
      <c r="D1939" s="262"/>
    </row>
    <row r="1940" spans="1:4" x14ac:dyDescent="0.3">
      <c r="A1940" s="262"/>
      <c r="D1940" s="262"/>
    </row>
    <row r="1941" spans="1:4" x14ac:dyDescent="0.3">
      <c r="A1941" s="262"/>
      <c r="D1941" s="262"/>
    </row>
    <row r="1942" spans="1:4" x14ac:dyDescent="0.3">
      <c r="A1942" s="262"/>
      <c r="D1942" s="262"/>
    </row>
    <row r="1943" spans="1:4" x14ac:dyDescent="0.3">
      <c r="A1943" s="262"/>
      <c r="D1943" s="262"/>
    </row>
    <row r="1944" spans="1:4" x14ac:dyDescent="0.3">
      <c r="A1944" s="262"/>
      <c r="D1944" s="262"/>
    </row>
    <row r="1945" spans="1:4" x14ac:dyDescent="0.3">
      <c r="A1945" s="262"/>
      <c r="D1945" s="262"/>
    </row>
    <row r="1946" spans="1:4" x14ac:dyDescent="0.3">
      <c r="A1946" s="262"/>
      <c r="D1946" s="262"/>
    </row>
    <row r="1947" spans="1:4" x14ac:dyDescent="0.3">
      <c r="A1947" s="262"/>
      <c r="D1947" s="262"/>
    </row>
    <row r="1948" spans="1:4" x14ac:dyDescent="0.3">
      <c r="A1948" s="262"/>
      <c r="D1948" s="262"/>
    </row>
    <row r="1949" spans="1:4" x14ac:dyDescent="0.3">
      <c r="A1949" s="262"/>
      <c r="D1949" s="262"/>
    </row>
    <row r="1950" spans="1:4" x14ac:dyDescent="0.3">
      <c r="A1950" s="262"/>
      <c r="D1950" s="262"/>
    </row>
    <row r="1951" spans="1:4" x14ac:dyDescent="0.3">
      <c r="A1951" s="262"/>
      <c r="D1951" s="262"/>
    </row>
    <row r="1952" spans="1:4" x14ac:dyDescent="0.3">
      <c r="A1952" s="262"/>
      <c r="D1952" s="262"/>
    </row>
    <row r="1953" spans="1:4" x14ac:dyDescent="0.3">
      <c r="A1953" s="262"/>
      <c r="D1953" s="262"/>
    </row>
    <row r="1954" spans="1:4" x14ac:dyDescent="0.3">
      <c r="A1954" s="262"/>
      <c r="D1954" s="262"/>
    </row>
    <row r="1955" spans="1:4" x14ac:dyDescent="0.3">
      <c r="A1955" s="262"/>
      <c r="D1955" s="262"/>
    </row>
    <row r="1956" spans="1:4" x14ac:dyDescent="0.3">
      <c r="A1956" s="262"/>
      <c r="D1956" s="262"/>
    </row>
    <row r="1957" spans="1:4" x14ac:dyDescent="0.3">
      <c r="A1957" s="262"/>
      <c r="D1957" s="262"/>
    </row>
    <row r="1958" spans="1:4" x14ac:dyDescent="0.3">
      <c r="A1958" s="262"/>
      <c r="D1958" s="262"/>
    </row>
    <row r="1959" spans="1:4" x14ac:dyDescent="0.3">
      <c r="A1959" s="262"/>
      <c r="D1959" s="262"/>
    </row>
    <row r="1960" spans="1:4" x14ac:dyDescent="0.3">
      <c r="A1960" s="262"/>
      <c r="D1960" s="262"/>
    </row>
    <row r="1961" spans="1:4" x14ac:dyDescent="0.3">
      <c r="A1961" s="262"/>
      <c r="D1961" s="262"/>
    </row>
    <row r="1962" spans="1:4" x14ac:dyDescent="0.3">
      <c r="A1962" s="262"/>
      <c r="D1962" s="262"/>
    </row>
    <row r="1963" spans="1:4" x14ac:dyDescent="0.3">
      <c r="A1963" s="262"/>
      <c r="D1963" s="262"/>
    </row>
    <row r="1964" spans="1:4" x14ac:dyDescent="0.3">
      <c r="A1964" s="262"/>
      <c r="D1964" s="262"/>
    </row>
    <row r="1965" spans="1:4" x14ac:dyDescent="0.3">
      <c r="A1965" s="262"/>
      <c r="D1965" s="262"/>
    </row>
    <row r="1966" spans="1:4" x14ac:dyDescent="0.3">
      <c r="A1966" s="262"/>
      <c r="D1966" s="262"/>
    </row>
    <row r="1967" spans="1:4" x14ac:dyDescent="0.3">
      <c r="A1967" s="262"/>
      <c r="D1967" s="262"/>
    </row>
    <row r="1968" spans="1:4" x14ac:dyDescent="0.3">
      <c r="A1968" s="262"/>
      <c r="D1968" s="262"/>
    </row>
    <row r="1969" spans="1:4" x14ac:dyDescent="0.3">
      <c r="A1969" s="262"/>
      <c r="D1969" s="262"/>
    </row>
    <row r="1970" spans="1:4" x14ac:dyDescent="0.3">
      <c r="A1970" s="262"/>
      <c r="D1970" s="262"/>
    </row>
    <row r="1971" spans="1:4" x14ac:dyDescent="0.3">
      <c r="A1971" s="262"/>
      <c r="D1971" s="262"/>
    </row>
    <row r="1972" spans="1:4" x14ac:dyDescent="0.3">
      <c r="A1972" s="262"/>
      <c r="D1972" s="262"/>
    </row>
    <row r="1973" spans="1:4" x14ac:dyDescent="0.3">
      <c r="A1973" s="262"/>
      <c r="D1973" s="262"/>
    </row>
    <row r="1974" spans="1:4" x14ac:dyDescent="0.3">
      <c r="A1974" s="262"/>
      <c r="D1974" s="262"/>
    </row>
    <row r="1975" spans="1:4" x14ac:dyDescent="0.3">
      <c r="A1975" s="262"/>
      <c r="D1975" s="262"/>
    </row>
    <row r="1976" spans="1:4" x14ac:dyDescent="0.3">
      <c r="A1976" s="262"/>
      <c r="D1976" s="262"/>
    </row>
    <row r="1977" spans="1:4" x14ac:dyDescent="0.3">
      <c r="A1977" s="262"/>
      <c r="D1977" s="262"/>
    </row>
    <row r="1978" spans="1:4" x14ac:dyDescent="0.3">
      <c r="A1978" s="262"/>
      <c r="D1978" s="262"/>
    </row>
    <row r="1979" spans="1:4" x14ac:dyDescent="0.3">
      <c r="A1979" s="262"/>
      <c r="D1979" s="262"/>
    </row>
    <row r="1980" spans="1:4" x14ac:dyDescent="0.3">
      <c r="A1980" s="262"/>
      <c r="D1980" s="262"/>
    </row>
    <row r="1981" spans="1:4" x14ac:dyDescent="0.3">
      <c r="A1981" s="262"/>
      <c r="D1981" s="262"/>
    </row>
    <row r="1982" spans="1:4" x14ac:dyDescent="0.3">
      <c r="A1982" s="262"/>
      <c r="D1982" s="262"/>
    </row>
    <row r="1983" spans="1:4" x14ac:dyDescent="0.3">
      <c r="A1983" s="262"/>
      <c r="D1983" s="262"/>
    </row>
    <row r="1984" spans="1:4" x14ac:dyDescent="0.3">
      <c r="A1984" s="262"/>
      <c r="D1984" s="262"/>
    </row>
    <row r="1985" spans="1:4" x14ac:dyDescent="0.3">
      <c r="A1985" s="262"/>
      <c r="D1985" s="262"/>
    </row>
    <row r="1986" spans="1:4" x14ac:dyDescent="0.3">
      <c r="A1986" s="262"/>
      <c r="D1986" s="262"/>
    </row>
    <row r="1987" spans="1:4" x14ac:dyDescent="0.3">
      <c r="A1987" s="262"/>
      <c r="D1987" s="262"/>
    </row>
    <row r="1988" spans="1:4" x14ac:dyDescent="0.3">
      <c r="A1988" s="262"/>
      <c r="D1988" s="262"/>
    </row>
    <row r="1989" spans="1:4" x14ac:dyDescent="0.3">
      <c r="A1989" s="262"/>
      <c r="D1989" s="262"/>
    </row>
    <row r="1990" spans="1:4" x14ac:dyDescent="0.3">
      <c r="A1990" s="262"/>
      <c r="D1990" s="262"/>
    </row>
    <row r="1991" spans="1:4" x14ac:dyDescent="0.3">
      <c r="A1991" s="262"/>
      <c r="D1991" s="262"/>
    </row>
    <row r="1992" spans="1:4" x14ac:dyDescent="0.3">
      <c r="A1992" s="262"/>
      <c r="D1992" s="262"/>
    </row>
    <row r="1993" spans="1:4" x14ac:dyDescent="0.3">
      <c r="A1993" s="262"/>
      <c r="D1993" s="262"/>
    </row>
    <row r="1994" spans="1:4" x14ac:dyDescent="0.3">
      <c r="A1994" s="262"/>
      <c r="D1994" s="262"/>
    </row>
    <row r="1995" spans="1:4" x14ac:dyDescent="0.3">
      <c r="A1995" s="262"/>
      <c r="D1995" s="262"/>
    </row>
    <row r="1996" spans="1:4" x14ac:dyDescent="0.3">
      <c r="A1996" s="262"/>
      <c r="D1996" s="262"/>
    </row>
    <row r="1997" spans="1:4" x14ac:dyDescent="0.3">
      <c r="A1997" s="262"/>
      <c r="D1997" s="262"/>
    </row>
    <row r="1998" spans="1:4" x14ac:dyDescent="0.3">
      <c r="A1998" s="262"/>
      <c r="D1998" s="262"/>
    </row>
    <row r="1999" spans="1:4" x14ac:dyDescent="0.3">
      <c r="A1999" s="262"/>
      <c r="D1999" s="262"/>
    </row>
    <row r="2000" spans="1:4" x14ac:dyDescent="0.3">
      <c r="A2000" s="262"/>
      <c r="D2000" s="262"/>
    </row>
    <row r="2001" spans="1:4" x14ac:dyDescent="0.3">
      <c r="A2001" s="262"/>
      <c r="D2001" s="262"/>
    </row>
    <row r="2002" spans="1:4" x14ac:dyDescent="0.3">
      <c r="A2002" s="262"/>
      <c r="D2002" s="262"/>
    </row>
    <row r="2003" spans="1:4" x14ac:dyDescent="0.3">
      <c r="A2003" s="262"/>
      <c r="D2003" s="262"/>
    </row>
    <row r="2004" spans="1:4" x14ac:dyDescent="0.3">
      <c r="A2004" s="262"/>
      <c r="D2004" s="262"/>
    </row>
    <row r="2005" spans="1:4" x14ac:dyDescent="0.3">
      <c r="A2005" s="262"/>
      <c r="D2005" s="262"/>
    </row>
    <row r="2006" spans="1:4" x14ac:dyDescent="0.3">
      <c r="A2006" s="262"/>
      <c r="D2006" s="262"/>
    </row>
    <row r="2007" spans="1:4" x14ac:dyDescent="0.3">
      <c r="A2007" s="262"/>
      <c r="D2007" s="262"/>
    </row>
    <row r="2008" spans="1:4" x14ac:dyDescent="0.3">
      <c r="A2008" s="262"/>
      <c r="D2008" s="262"/>
    </row>
    <row r="2009" spans="1:4" x14ac:dyDescent="0.3">
      <c r="A2009" s="262"/>
      <c r="D2009" s="262"/>
    </row>
    <row r="2010" spans="1:4" x14ac:dyDescent="0.3">
      <c r="A2010" s="262"/>
      <c r="D2010" s="262"/>
    </row>
    <row r="2011" spans="1:4" x14ac:dyDescent="0.3">
      <c r="A2011" s="262"/>
      <c r="D2011" s="262"/>
    </row>
    <row r="2012" spans="1:4" x14ac:dyDescent="0.3">
      <c r="A2012" s="262"/>
      <c r="D2012" s="262"/>
    </row>
    <row r="2013" spans="1:4" x14ac:dyDescent="0.3">
      <c r="A2013" s="262"/>
      <c r="D2013" s="262"/>
    </row>
    <row r="2014" spans="1:4" x14ac:dyDescent="0.3">
      <c r="A2014" s="262"/>
      <c r="D2014" s="262"/>
    </row>
    <row r="2015" spans="1:4" x14ac:dyDescent="0.3">
      <c r="A2015" s="262"/>
      <c r="D2015" s="262"/>
    </row>
    <row r="2016" spans="1:4" x14ac:dyDescent="0.3">
      <c r="A2016" s="262"/>
      <c r="D2016" s="262"/>
    </row>
    <row r="2017" spans="1:4" x14ac:dyDescent="0.3">
      <c r="A2017" s="262"/>
      <c r="D2017" s="262"/>
    </row>
    <row r="2018" spans="1:4" x14ac:dyDescent="0.3">
      <c r="A2018" s="262"/>
      <c r="D2018" s="262"/>
    </row>
    <row r="2019" spans="1:4" x14ac:dyDescent="0.3">
      <c r="A2019" s="262"/>
      <c r="D2019" s="262"/>
    </row>
    <row r="2020" spans="1:4" x14ac:dyDescent="0.3">
      <c r="A2020" s="262"/>
      <c r="D2020" s="262"/>
    </row>
    <row r="2021" spans="1:4" x14ac:dyDescent="0.3">
      <c r="A2021" s="262"/>
      <c r="D2021" s="262"/>
    </row>
    <row r="2022" spans="1:4" x14ac:dyDescent="0.3">
      <c r="A2022" s="262"/>
      <c r="D2022" s="262"/>
    </row>
    <row r="2023" spans="1:4" x14ac:dyDescent="0.3">
      <c r="A2023" s="262"/>
      <c r="D2023" s="262"/>
    </row>
    <row r="2024" spans="1:4" x14ac:dyDescent="0.3">
      <c r="A2024" s="262"/>
      <c r="D2024" s="262"/>
    </row>
    <row r="2025" spans="1:4" x14ac:dyDescent="0.3">
      <c r="A2025" s="262"/>
      <c r="D2025" s="262"/>
    </row>
    <row r="2026" spans="1:4" x14ac:dyDescent="0.3">
      <c r="A2026" s="262"/>
      <c r="D2026" s="262"/>
    </row>
    <row r="2027" spans="1:4" x14ac:dyDescent="0.3">
      <c r="A2027" s="262"/>
      <c r="D2027" s="262"/>
    </row>
    <row r="2028" spans="1:4" x14ac:dyDescent="0.3">
      <c r="A2028" s="262"/>
      <c r="D2028" s="262"/>
    </row>
    <row r="2029" spans="1:4" x14ac:dyDescent="0.3">
      <c r="A2029" s="262"/>
      <c r="D2029" s="262"/>
    </row>
    <row r="2030" spans="1:4" x14ac:dyDescent="0.3">
      <c r="A2030" s="262"/>
      <c r="D2030" s="262"/>
    </row>
    <row r="2031" spans="1:4" x14ac:dyDescent="0.3">
      <c r="A2031" s="262"/>
      <c r="D2031" s="262"/>
    </row>
    <row r="2032" spans="1:4" x14ac:dyDescent="0.3">
      <c r="A2032" s="262"/>
      <c r="D2032" s="262"/>
    </row>
    <row r="2033" spans="1:4" x14ac:dyDescent="0.3">
      <c r="A2033" s="262"/>
      <c r="D2033" s="262"/>
    </row>
    <row r="2034" spans="1:4" x14ac:dyDescent="0.3">
      <c r="A2034" s="262"/>
      <c r="D2034" s="262"/>
    </row>
    <row r="2035" spans="1:4" x14ac:dyDescent="0.3">
      <c r="A2035" s="262"/>
      <c r="D2035" s="262"/>
    </row>
    <row r="2036" spans="1:4" x14ac:dyDescent="0.3">
      <c r="A2036" s="262"/>
      <c r="D2036" s="262"/>
    </row>
    <row r="2037" spans="1:4" x14ac:dyDescent="0.3">
      <c r="A2037" s="262"/>
      <c r="D2037" s="262"/>
    </row>
    <row r="2038" spans="1:4" x14ac:dyDescent="0.3">
      <c r="A2038" s="262"/>
      <c r="D2038" s="262"/>
    </row>
    <row r="2039" spans="1:4" x14ac:dyDescent="0.3">
      <c r="A2039" s="262"/>
      <c r="D2039" s="262"/>
    </row>
    <row r="2040" spans="1:4" x14ac:dyDescent="0.3">
      <c r="A2040" s="262"/>
      <c r="D2040" s="262"/>
    </row>
    <row r="2041" spans="1:4" x14ac:dyDescent="0.3">
      <c r="A2041" s="262"/>
      <c r="D2041" s="262"/>
    </row>
    <row r="2042" spans="1:4" x14ac:dyDescent="0.3">
      <c r="A2042" s="262"/>
      <c r="D2042" s="262"/>
    </row>
    <row r="2043" spans="1:4" x14ac:dyDescent="0.3">
      <c r="A2043" s="262"/>
      <c r="D2043" s="262"/>
    </row>
    <row r="2044" spans="1:4" x14ac:dyDescent="0.3">
      <c r="A2044" s="262"/>
      <c r="D2044" s="262"/>
    </row>
    <row r="2045" spans="1:4" x14ac:dyDescent="0.3">
      <c r="A2045" s="262"/>
      <c r="D2045" s="262"/>
    </row>
    <row r="2046" spans="1:4" x14ac:dyDescent="0.3">
      <c r="A2046" s="262"/>
      <c r="D2046" s="262"/>
    </row>
    <row r="2047" spans="1:4" x14ac:dyDescent="0.3">
      <c r="A2047" s="262"/>
      <c r="D2047" s="262"/>
    </row>
    <row r="2048" spans="1:4" x14ac:dyDescent="0.3">
      <c r="A2048" s="262"/>
      <c r="D2048" s="262"/>
    </row>
    <row r="2049" spans="1:4" x14ac:dyDescent="0.3">
      <c r="A2049" s="262"/>
      <c r="D2049" s="262"/>
    </row>
    <row r="2050" spans="1:4" x14ac:dyDescent="0.3">
      <c r="A2050" s="262"/>
      <c r="D2050" s="262"/>
    </row>
    <row r="2051" spans="1:4" x14ac:dyDescent="0.3">
      <c r="A2051" s="262"/>
      <c r="D2051" s="262"/>
    </row>
    <row r="2052" spans="1:4" x14ac:dyDescent="0.3">
      <c r="A2052" s="262"/>
      <c r="D2052" s="262"/>
    </row>
    <row r="2053" spans="1:4" x14ac:dyDescent="0.3">
      <c r="A2053" s="262"/>
      <c r="D2053" s="262"/>
    </row>
    <row r="2054" spans="1:4" x14ac:dyDescent="0.3">
      <c r="A2054" s="262"/>
      <c r="D2054" s="262"/>
    </row>
    <row r="2055" spans="1:4" x14ac:dyDescent="0.3">
      <c r="A2055" s="262"/>
      <c r="D2055" s="262"/>
    </row>
    <row r="2056" spans="1:4" x14ac:dyDescent="0.3">
      <c r="A2056" s="262"/>
      <c r="D2056" s="262"/>
    </row>
    <row r="2057" spans="1:4" x14ac:dyDescent="0.3">
      <c r="A2057" s="262"/>
      <c r="D2057" s="262"/>
    </row>
    <row r="2058" spans="1:4" x14ac:dyDescent="0.3">
      <c r="A2058" s="262"/>
      <c r="D2058" s="262"/>
    </row>
    <row r="2059" spans="1:4" x14ac:dyDescent="0.3">
      <c r="A2059" s="262"/>
      <c r="D2059" s="262"/>
    </row>
    <row r="2060" spans="1:4" x14ac:dyDescent="0.3">
      <c r="A2060" s="262"/>
      <c r="D2060" s="262"/>
    </row>
    <row r="2061" spans="1:4" x14ac:dyDescent="0.3">
      <c r="A2061" s="262"/>
      <c r="D2061" s="262"/>
    </row>
    <row r="2062" spans="1:4" x14ac:dyDescent="0.3">
      <c r="A2062" s="262"/>
      <c r="D2062" s="262"/>
    </row>
    <row r="2063" spans="1:4" x14ac:dyDescent="0.3">
      <c r="A2063" s="262"/>
      <c r="D2063" s="262"/>
    </row>
    <row r="2064" spans="1:4" x14ac:dyDescent="0.3">
      <c r="A2064" s="262"/>
      <c r="D2064" s="262"/>
    </row>
    <row r="2065" spans="1:4" x14ac:dyDescent="0.3">
      <c r="A2065" s="262"/>
      <c r="D2065" s="262"/>
    </row>
    <row r="2066" spans="1:4" x14ac:dyDescent="0.3">
      <c r="A2066" s="262"/>
      <c r="D2066" s="262"/>
    </row>
    <row r="2067" spans="1:4" x14ac:dyDescent="0.3">
      <c r="A2067" s="262"/>
      <c r="D2067" s="262"/>
    </row>
    <row r="2068" spans="1:4" x14ac:dyDescent="0.3">
      <c r="A2068" s="262"/>
      <c r="D2068" s="262"/>
    </row>
    <row r="2069" spans="1:4" x14ac:dyDescent="0.3">
      <c r="A2069" s="262"/>
      <c r="D2069" s="262"/>
    </row>
    <row r="2070" spans="1:4" x14ac:dyDescent="0.3">
      <c r="A2070" s="262"/>
      <c r="D2070" s="262"/>
    </row>
    <row r="2071" spans="1:4" x14ac:dyDescent="0.3">
      <c r="A2071" s="262"/>
      <c r="D2071" s="262"/>
    </row>
    <row r="2072" spans="1:4" x14ac:dyDescent="0.3">
      <c r="A2072" s="262"/>
      <c r="D2072" s="262"/>
    </row>
    <row r="2073" spans="1:4" x14ac:dyDescent="0.3">
      <c r="A2073" s="262"/>
      <c r="D2073" s="262"/>
    </row>
    <row r="2074" spans="1:4" x14ac:dyDescent="0.3">
      <c r="A2074" s="262"/>
      <c r="D2074" s="262"/>
    </row>
    <row r="2075" spans="1:4" x14ac:dyDescent="0.3">
      <c r="A2075" s="262"/>
      <c r="D2075" s="262"/>
    </row>
    <row r="2076" spans="1:4" x14ac:dyDescent="0.3">
      <c r="A2076" s="262"/>
      <c r="D2076" s="262"/>
    </row>
    <row r="2077" spans="1:4" x14ac:dyDescent="0.3">
      <c r="A2077" s="262"/>
      <c r="D2077" s="262"/>
    </row>
    <row r="2078" spans="1:4" x14ac:dyDescent="0.3">
      <c r="A2078" s="262"/>
      <c r="D2078" s="262"/>
    </row>
    <row r="2079" spans="1:4" x14ac:dyDescent="0.3">
      <c r="A2079" s="262"/>
      <c r="D2079" s="262"/>
    </row>
    <row r="2080" spans="1:4" x14ac:dyDescent="0.3">
      <c r="A2080" s="262"/>
      <c r="D2080" s="262"/>
    </row>
    <row r="2081" spans="1:4" x14ac:dyDescent="0.3">
      <c r="A2081" s="262"/>
      <c r="D2081" s="262"/>
    </row>
    <row r="2082" spans="1:4" x14ac:dyDescent="0.3">
      <c r="A2082" s="262"/>
      <c r="D2082" s="262"/>
    </row>
    <row r="2083" spans="1:4" x14ac:dyDescent="0.3">
      <c r="A2083" s="262"/>
      <c r="D2083" s="262"/>
    </row>
    <row r="2084" spans="1:4" x14ac:dyDescent="0.3">
      <c r="A2084" s="262"/>
      <c r="D2084" s="262"/>
    </row>
    <row r="2085" spans="1:4" x14ac:dyDescent="0.3">
      <c r="A2085" s="262"/>
      <c r="D2085" s="262"/>
    </row>
    <row r="2086" spans="1:4" x14ac:dyDescent="0.3">
      <c r="A2086" s="262"/>
      <c r="D2086" s="262"/>
    </row>
    <row r="2087" spans="1:4" x14ac:dyDescent="0.3">
      <c r="A2087" s="262"/>
      <c r="D2087" s="262"/>
    </row>
    <row r="2088" spans="1:4" x14ac:dyDescent="0.3">
      <c r="A2088" s="262"/>
      <c r="D2088" s="262"/>
    </row>
    <row r="2089" spans="1:4" x14ac:dyDescent="0.3">
      <c r="A2089" s="262"/>
      <c r="D2089" s="262"/>
    </row>
    <row r="2090" spans="1:4" x14ac:dyDescent="0.3">
      <c r="A2090" s="262"/>
      <c r="D2090" s="262"/>
    </row>
    <row r="2091" spans="1:4" x14ac:dyDescent="0.3">
      <c r="A2091" s="262"/>
      <c r="D2091" s="262"/>
    </row>
    <row r="2092" spans="1:4" x14ac:dyDescent="0.3">
      <c r="A2092" s="262"/>
      <c r="D2092" s="262"/>
    </row>
    <row r="2093" spans="1:4" x14ac:dyDescent="0.3">
      <c r="A2093" s="262"/>
      <c r="D2093" s="262"/>
    </row>
    <row r="2094" spans="1:4" x14ac:dyDescent="0.3">
      <c r="A2094" s="262"/>
      <c r="D2094" s="262"/>
    </row>
    <row r="2095" spans="1:4" x14ac:dyDescent="0.3">
      <c r="A2095" s="262"/>
      <c r="D2095" s="262"/>
    </row>
    <row r="2096" spans="1:4" x14ac:dyDescent="0.3">
      <c r="A2096" s="262"/>
      <c r="D2096" s="262"/>
    </row>
    <row r="2097" spans="1:4" x14ac:dyDescent="0.3">
      <c r="A2097" s="262"/>
      <c r="D2097" s="262"/>
    </row>
    <row r="2098" spans="1:4" x14ac:dyDescent="0.3">
      <c r="A2098" s="262"/>
      <c r="D2098" s="262"/>
    </row>
    <row r="2099" spans="1:4" x14ac:dyDescent="0.3">
      <c r="A2099" s="262"/>
      <c r="D2099" s="262"/>
    </row>
    <row r="2100" spans="1:4" x14ac:dyDescent="0.3">
      <c r="A2100" s="262"/>
      <c r="D2100" s="262"/>
    </row>
    <row r="2101" spans="1:4" x14ac:dyDescent="0.3">
      <c r="A2101" s="262"/>
      <c r="D2101" s="262"/>
    </row>
    <row r="2102" spans="1:4" x14ac:dyDescent="0.3">
      <c r="A2102" s="262"/>
      <c r="D2102" s="262"/>
    </row>
    <row r="2103" spans="1:4" x14ac:dyDescent="0.3">
      <c r="A2103" s="262"/>
      <c r="D2103" s="262"/>
    </row>
    <row r="2104" spans="1:4" x14ac:dyDescent="0.3">
      <c r="A2104" s="262"/>
      <c r="D2104" s="262"/>
    </row>
    <row r="2105" spans="1:4" x14ac:dyDescent="0.3">
      <c r="A2105" s="262"/>
      <c r="D2105" s="262"/>
    </row>
    <row r="2106" spans="1:4" x14ac:dyDescent="0.3">
      <c r="A2106" s="262"/>
      <c r="D2106" s="262"/>
    </row>
    <row r="2107" spans="1:4" x14ac:dyDescent="0.3">
      <c r="A2107" s="262"/>
      <c r="D2107" s="262"/>
    </row>
    <row r="2108" spans="1:4" x14ac:dyDescent="0.3">
      <c r="A2108" s="262"/>
      <c r="D2108" s="262"/>
    </row>
    <row r="2109" spans="1:4" x14ac:dyDescent="0.3">
      <c r="A2109" s="262"/>
      <c r="D2109" s="262"/>
    </row>
    <row r="2110" spans="1:4" x14ac:dyDescent="0.3">
      <c r="A2110" s="262"/>
      <c r="D2110" s="262"/>
    </row>
    <row r="2111" spans="1:4" x14ac:dyDescent="0.3">
      <c r="A2111" s="262"/>
      <c r="D2111" s="262"/>
    </row>
    <row r="2112" spans="1:4" x14ac:dyDescent="0.3">
      <c r="A2112" s="262"/>
      <c r="D2112" s="262"/>
    </row>
    <row r="2113" spans="1:4" x14ac:dyDescent="0.3">
      <c r="A2113" s="262"/>
      <c r="D2113" s="262"/>
    </row>
    <row r="2114" spans="1:4" x14ac:dyDescent="0.3">
      <c r="A2114" s="262"/>
      <c r="D2114" s="262"/>
    </row>
    <row r="2115" spans="1:4" x14ac:dyDescent="0.3">
      <c r="A2115" s="262"/>
      <c r="D2115" s="262"/>
    </row>
    <row r="2116" spans="1:4" x14ac:dyDescent="0.3">
      <c r="A2116" s="262"/>
      <c r="D2116" s="262"/>
    </row>
    <row r="2117" spans="1:4" x14ac:dyDescent="0.3">
      <c r="A2117" s="262"/>
      <c r="D2117" s="262"/>
    </row>
    <row r="2118" spans="1:4" x14ac:dyDescent="0.3">
      <c r="A2118" s="262"/>
      <c r="D2118" s="262"/>
    </row>
    <row r="2119" spans="1:4" x14ac:dyDescent="0.3">
      <c r="A2119" s="262"/>
      <c r="D2119" s="262"/>
    </row>
    <row r="2120" spans="1:4" x14ac:dyDescent="0.3">
      <c r="A2120" s="262"/>
      <c r="D2120" s="262"/>
    </row>
    <row r="2121" spans="1:4" x14ac:dyDescent="0.3">
      <c r="A2121" s="262"/>
      <c r="D2121" s="262"/>
    </row>
    <row r="2122" spans="1:4" x14ac:dyDescent="0.3">
      <c r="A2122" s="262"/>
      <c r="D2122" s="262"/>
    </row>
    <row r="2123" spans="1:4" x14ac:dyDescent="0.3">
      <c r="A2123" s="262"/>
      <c r="D2123" s="262"/>
    </row>
    <row r="2124" spans="1:4" x14ac:dyDescent="0.3">
      <c r="A2124" s="262"/>
      <c r="D2124" s="262"/>
    </row>
    <row r="2125" spans="1:4" x14ac:dyDescent="0.3">
      <c r="A2125" s="262"/>
      <c r="D2125" s="262"/>
    </row>
    <row r="2126" spans="1:4" x14ac:dyDescent="0.3">
      <c r="A2126" s="262"/>
      <c r="D2126" s="262"/>
    </row>
    <row r="2127" spans="1:4" x14ac:dyDescent="0.3">
      <c r="A2127" s="262"/>
      <c r="D2127" s="262"/>
    </row>
    <row r="2128" spans="1:4" x14ac:dyDescent="0.3">
      <c r="A2128" s="262"/>
      <c r="D2128" s="262"/>
    </row>
    <row r="2129" spans="1:4" x14ac:dyDescent="0.3">
      <c r="A2129" s="262"/>
      <c r="D2129" s="262"/>
    </row>
    <row r="2130" spans="1:4" x14ac:dyDescent="0.3">
      <c r="A2130" s="262"/>
      <c r="D2130" s="262"/>
    </row>
    <row r="2131" spans="1:4" x14ac:dyDescent="0.3">
      <c r="A2131" s="262"/>
      <c r="D2131" s="262"/>
    </row>
    <row r="2132" spans="1:4" x14ac:dyDescent="0.3">
      <c r="A2132" s="262"/>
      <c r="D2132" s="262"/>
    </row>
    <row r="2133" spans="1:4" x14ac:dyDescent="0.3">
      <c r="A2133" s="262"/>
      <c r="D2133" s="262"/>
    </row>
    <row r="2134" spans="1:4" x14ac:dyDescent="0.3">
      <c r="A2134" s="262"/>
      <c r="D2134" s="262"/>
    </row>
    <row r="2135" spans="1:4" x14ac:dyDescent="0.3">
      <c r="A2135" s="262"/>
      <c r="D2135" s="262"/>
    </row>
    <row r="2136" spans="1:4" x14ac:dyDescent="0.3">
      <c r="A2136" s="262"/>
      <c r="D2136" s="262"/>
    </row>
    <row r="2137" spans="1:4" x14ac:dyDescent="0.3">
      <c r="A2137" s="262"/>
      <c r="D2137" s="262"/>
    </row>
    <row r="2138" spans="1:4" x14ac:dyDescent="0.3">
      <c r="A2138" s="262"/>
      <c r="D2138" s="262"/>
    </row>
    <row r="2139" spans="1:4" x14ac:dyDescent="0.3">
      <c r="A2139" s="262"/>
      <c r="D2139" s="262"/>
    </row>
    <row r="2140" spans="1:4" x14ac:dyDescent="0.3">
      <c r="A2140" s="262"/>
      <c r="D2140" s="262"/>
    </row>
    <row r="2141" spans="1:4" x14ac:dyDescent="0.3">
      <c r="A2141" s="262"/>
      <c r="D2141" s="262"/>
    </row>
    <row r="2142" spans="1:4" x14ac:dyDescent="0.3">
      <c r="A2142" s="262"/>
      <c r="D2142" s="262"/>
    </row>
    <row r="2143" spans="1:4" x14ac:dyDescent="0.3">
      <c r="A2143" s="262"/>
      <c r="D2143" s="262"/>
    </row>
    <row r="2144" spans="1:4" x14ac:dyDescent="0.3">
      <c r="A2144" s="262"/>
      <c r="D2144" s="262"/>
    </row>
    <row r="2145" spans="1:4" x14ac:dyDescent="0.3">
      <c r="A2145" s="262"/>
      <c r="D2145" s="262"/>
    </row>
    <row r="2146" spans="1:4" x14ac:dyDescent="0.3">
      <c r="A2146" s="262"/>
      <c r="D2146" s="262"/>
    </row>
    <row r="2147" spans="1:4" x14ac:dyDescent="0.3">
      <c r="A2147" s="262"/>
      <c r="D2147" s="262"/>
    </row>
    <row r="2148" spans="1:4" x14ac:dyDescent="0.3">
      <c r="A2148" s="262"/>
      <c r="D2148" s="262"/>
    </row>
    <row r="2149" spans="1:4" x14ac:dyDescent="0.3">
      <c r="A2149" s="262"/>
      <c r="D2149" s="262"/>
    </row>
    <row r="2150" spans="1:4" x14ac:dyDescent="0.3">
      <c r="A2150" s="262"/>
      <c r="D2150" s="262"/>
    </row>
    <row r="2151" spans="1:4" x14ac:dyDescent="0.3">
      <c r="A2151" s="262"/>
      <c r="D2151" s="262"/>
    </row>
    <row r="2152" spans="1:4" x14ac:dyDescent="0.3">
      <c r="A2152" s="262"/>
      <c r="D2152" s="262"/>
    </row>
    <row r="2153" spans="1:4" x14ac:dyDescent="0.3">
      <c r="A2153" s="262"/>
      <c r="D2153" s="262"/>
    </row>
    <row r="2154" spans="1:4" x14ac:dyDescent="0.3">
      <c r="A2154" s="262"/>
      <c r="D2154" s="262"/>
    </row>
    <row r="2155" spans="1:4" x14ac:dyDescent="0.3">
      <c r="A2155" s="262"/>
      <c r="D2155" s="262"/>
    </row>
    <row r="2156" spans="1:4" x14ac:dyDescent="0.3">
      <c r="A2156" s="262"/>
      <c r="D2156" s="262"/>
    </row>
    <row r="2157" spans="1:4" x14ac:dyDescent="0.3">
      <c r="A2157" s="262"/>
      <c r="D2157" s="262"/>
    </row>
    <row r="2158" spans="1:4" x14ac:dyDescent="0.3">
      <c r="A2158" s="262"/>
      <c r="D2158" s="262"/>
    </row>
    <row r="2159" spans="1:4" x14ac:dyDescent="0.3">
      <c r="A2159" s="262"/>
      <c r="D2159" s="262"/>
    </row>
    <row r="2160" spans="1:4" x14ac:dyDescent="0.3">
      <c r="A2160" s="262"/>
      <c r="D2160" s="262"/>
    </row>
    <row r="2161" spans="1:4" x14ac:dyDescent="0.3">
      <c r="A2161" s="262"/>
      <c r="D2161" s="262"/>
    </row>
    <row r="2162" spans="1:4" x14ac:dyDescent="0.3">
      <c r="A2162" s="262"/>
      <c r="D2162" s="262"/>
    </row>
    <row r="2163" spans="1:4" x14ac:dyDescent="0.3">
      <c r="A2163" s="262"/>
      <c r="D2163" s="262"/>
    </row>
    <row r="2164" spans="1:4" x14ac:dyDescent="0.3">
      <c r="A2164" s="262"/>
      <c r="D2164" s="262"/>
    </row>
    <row r="2165" spans="1:4" x14ac:dyDescent="0.3">
      <c r="A2165" s="262"/>
      <c r="D2165" s="262"/>
    </row>
    <row r="2166" spans="1:4" x14ac:dyDescent="0.3">
      <c r="A2166" s="262"/>
      <c r="D2166" s="262"/>
    </row>
    <row r="2167" spans="1:4" x14ac:dyDescent="0.3">
      <c r="A2167" s="262"/>
      <c r="D2167" s="262"/>
    </row>
    <row r="2168" spans="1:4" x14ac:dyDescent="0.3">
      <c r="A2168" s="262"/>
      <c r="D2168" s="262"/>
    </row>
    <row r="2169" spans="1:4" x14ac:dyDescent="0.3">
      <c r="A2169" s="262"/>
      <c r="D2169" s="262"/>
    </row>
    <row r="2170" spans="1:4" x14ac:dyDescent="0.3">
      <c r="A2170" s="262"/>
      <c r="D2170" s="262"/>
    </row>
    <row r="2171" spans="1:4" x14ac:dyDescent="0.3">
      <c r="A2171" s="262"/>
      <c r="D2171" s="262"/>
    </row>
    <row r="2172" spans="1:4" x14ac:dyDescent="0.3">
      <c r="A2172" s="262"/>
      <c r="D2172" s="262"/>
    </row>
    <row r="2173" spans="1:4" x14ac:dyDescent="0.3">
      <c r="A2173" s="262"/>
      <c r="D2173" s="262"/>
    </row>
    <row r="2174" spans="1:4" x14ac:dyDescent="0.3">
      <c r="A2174" s="262"/>
      <c r="D2174" s="262"/>
    </row>
    <row r="2175" spans="1:4" x14ac:dyDescent="0.3">
      <c r="A2175" s="262"/>
      <c r="D2175" s="262"/>
    </row>
    <row r="2176" spans="1:4" x14ac:dyDescent="0.3">
      <c r="A2176" s="262"/>
      <c r="D2176" s="262"/>
    </row>
    <row r="2177" spans="1:4" x14ac:dyDescent="0.3">
      <c r="A2177" s="262"/>
      <c r="D2177" s="262"/>
    </row>
    <row r="2178" spans="1:4" x14ac:dyDescent="0.3">
      <c r="A2178" s="262"/>
      <c r="D2178" s="262"/>
    </row>
    <row r="2179" spans="1:4" x14ac:dyDescent="0.3">
      <c r="A2179" s="262"/>
      <c r="D2179" s="262"/>
    </row>
    <row r="2180" spans="1:4" x14ac:dyDescent="0.3">
      <c r="A2180" s="262"/>
      <c r="D2180" s="262"/>
    </row>
    <row r="2181" spans="1:4" x14ac:dyDescent="0.3">
      <c r="A2181" s="262"/>
      <c r="D2181" s="262"/>
    </row>
    <row r="2182" spans="1:4" x14ac:dyDescent="0.3">
      <c r="A2182" s="262"/>
      <c r="D2182" s="262"/>
    </row>
    <row r="2183" spans="1:4" x14ac:dyDescent="0.3">
      <c r="A2183" s="262"/>
      <c r="D2183" s="262"/>
    </row>
    <row r="2184" spans="1:4" x14ac:dyDescent="0.3">
      <c r="A2184" s="262"/>
      <c r="D2184" s="262"/>
    </row>
    <row r="2185" spans="1:4" x14ac:dyDescent="0.3">
      <c r="A2185" s="262"/>
      <c r="D2185" s="262"/>
    </row>
    <row r="2186" spans="1:4" x14ac:dyDescent="0.3">
      <c r="A2186" s="262"/>
      <c r="D2186" s="262"/>
    </row>
    <row r="2187" spans="1:4" x14ac:dyDescent="0.3">
      <c r="A2187" s="262"/>
      <c r="D2187" s="262"/>
    </row>
    <row r="2188" spans="1:4" x14ac:dyDescent="0.3">
      <c r="A2188" s="262"/>
      <c r="D2188" s="262"/>
    </row>
    <row r="2189" spans="1:4" x14ac:dyDescent="0.3">
      <c r="A2189" s="262"/>
      <c r="D2189" s="262"/>
    </row>
    <row r="2190" spans="1:4" x14ac:dyDescent="0.3">
      <c r="A2190" s="262"/>
      <c r="D2190" s="262"/>
    </row>
    <row r="2191" spans="1:4" x14ac:dyDescent="0.3">
      <c r="A2191" s="262"/>
      <c r="D2191" s="262"/>
    </row>
    <row r="2192" spans="1:4" x14ac:dyDescent="0.3">
      <c r="A2192" s="262"/>
      <c r="D2192" s="262"/>
    </row>
    <row r="2193" spans="1:4" x14ac:dyDescent="0.3">
      <c r="A2193" s="262"/>
      <c r="D2193" s="262"/>
    </row>
    <row r="2194" spans="1:4" x14ac:dyDescent="0.3">
      <c r="A2194" s="262"/>
      <c r="D2194" s="262"/>
    </row>
    <row r="2195" spans="1:4" x14ac:dyDescent="0.3">
      <c r="A2195" s="262"/>
      <c r="D2195" s="262"/>
    </row>
    <row r="2196" spans="1:4" x14ac:dyDescent="0.3">
      <c r="A2196" s="262"/>
      <c r="D2196" s="262"/>
    </row>
    <row r="2197" spans="1:4" x14ac:dyDescent="0.3">
      <c r="A2197" s="262"/>
      <c r="D2197" s="262"/>
    </row>
    <row r="2198" spans="1:4" x14ac:dyDescent="0.3">
      <c r="A2198" s="262"/>
      <c r="D2198" s="262"/>
    </row>
    <row r="2199" spans="1:4" x14ac:dyDescent="0.3">
      <c r="A2199" s="262"/>
      <c r="D2199" s="262"/>
    </row>
    <row r="2200" spans="1:4" x14ac:dyDescent="0.3">
      <c r="A2200" s="262"/>
      <c r="D2200" s="262"/>
    </row>
    <row r="2201" spans="1:4" x14ac:dyDescent="0.3">
      <c r="A2201" s="262"/>
      <c r="D2201" s="262"/>
    </row>
    <row r="2202" spans="1:4" x14ac:dyDescent="0.3">
      <c r="A2202" s="262"/>
      <c r="D2202" s="262"/>
    </row>
    <row r="2203" spans="1:4" x14ac:dyDescent="0.3">
      <c r="A2203" s="262"/>
      <c r="D2203" s="262"/>
    </row>
    <row r="2204" spans="1:4" x14ac:dyDescent="0.3">
      <c r="A2204" s="262"/>
      <c r="D2204" s="262"/>
    </row>
    <row r="2205" spans="1:4" x14ac:dyDescent="0.3">
      <c r="A2205" s="262"/>
      <c r="D2205" s="262"/>
    </row>
    <row r="2206" spans="1:4" x14ac:dyDescent="0.3">
      <c r="A2206" s="262"/>
      <c r="D2206" s="262"/>
    </row>
    <row r="2207" spans="1:4" x14ac:dyDescent="0.3">
      <c r="A2207" s="262"/>
      <c r="D2207" s="262"/>
    </row>
    <row r="2208" spans="1:4" x14ac:dyDescent="0.3">
      <c r="A2208" s="262"/>
      <c r="D2208" s="262"/>
    </row>
    <row r="2209" spans="1:4" x14ac:dyDescent="0.3">
      <c r="A2209" s="262"/>
      <c r="D2209" s="262"/>
    </row>
    <row r="2210" spans="1:4" x14ac:dyDescent="0.3">
      <c r="A2210" s="262"/>
      <c r="D2210" s="262"/>
    </row>
    <row r="2211" spans="1:4" x14ac:dyDescent="0.3">
      <c r="A2211" s="262"/>
      <c r="D2211" s="262"/>
    </row>
    <row r="2212" spans="1:4" x14ac:dyDescent="0.3">
      <c r="A2212" s="262"/>
      <c r="D2212" s="262"/>
    </row>
    <row r="2213" spans="1:4" x14ac:dyDescent="0.3">
      <c r="A2213" s="262"/>
      <c r="D2213" s="262"/>
    </row>
    <row r="2214" spans="1:4" x14ac:dyDescent="0.3">
      <c r="A2214" s="262"/>
      <c r="D2214" s="262"/>
    </row>
    <row r="2215" spans="1:4" x14ac:dyDescent="0.3">
      <c r="A2215" s="262"/>
      <c r="D2215" s="262"/>
    </row>
    <row r="2216" spans="1:4" x14ac:dyDescent="0.3">
      <c r="A2216" s="262"/>
      <c r="D2216" s="262"/>
    </row>
    <row r="2217" spans="1:4" x14ac:dyDescent="0.3">
      <c r="A2217" s="262"/>
      <c r="D2217" s="262"/>
    </row>
    <row r="2218" spans="1:4" x14ac:dyDescent="0.3">
      <c r="A2218" s="262"/>
      <c r="D2218" s="262"/>
    </row>
    <row r="2219" spans="1:4" x14ac:dyDescent="0.3">
      <c r="A2219" s="262"/>
      <c r="D2219" s="262"/>
    </row>
    <row r="2220" spans="1:4" x14ac:dyDescent="0.3">
      <c r="A2220" s="262"/>
      <c r="D2220" s="262"/>
    </row>
    <row r="2221" spans="1:4" x14ac:dyDescent="0.3">
      <c r="A2221" s="262"/>
      <c r="D2221" s="262"/>
    </row>
    <row r="2222" spans="1:4" x14ac:dyDescent="0.3">
      <c r="A2222" s="262"/>
      <c r="D2222" s="262"/>
    </row>
    <row r="2223" spans="1:4" x14ac:dyDescent="0.3">
      <c r="A2223" s="262"/>
      <c r="D2223" s="262"/>
    </row>
    <row r="2224" spans="1:4" x14ac:dyDescent="0.3">
      <c r="A2224" s="262"/>
      <c r="D2224" s="262"/>
    </row>
    <row r="2225" spans="1:4" x14ac:dyDescent="0.3">
      <c r="A2225" s="262"/>
      <c r="D2225" s="262"/>
    </row>
    <row r="2226" spans="1:4" x14ac:dyDescent="0.3">
      <c r="A2226" s="262"/>
      <c r="D2226" s="262"/>
    </row>
    <row r="2227" spans="1:4" x14ac:dyDescent="0.3">
      <c r="A2227" s="262"/>
      <c r="D2227" s="262"/>
    </row>
    <row r="2228" spans="1:4" x14ac:dyDescent="0.3">
      <c r="A2228" s="262"/>
      <c r="D2228" s="262"/>
    </row>
    <row r="2229" spans="1:4" x14ac:dyDescent="0.3">
      <c r="A2229" s="262"/>
      <c r="D2229" s="262"/>
    </row>
    <row r="2230" spans="1:4" x14ac:dyDescent="0.3">
      <c r="A2230" s="262"/>
      <c r="D2230" s="262"/>
    </row>
    <row r="2231" spans="1:4" x14ac:dyDescent="0.3">
      <c r="A2231" s="262"/>
      <c r="D2231" s="262"/>
    </row>
    <row r="2232" spans="1:4" x14ac:dyDescent="0.3">
      <c r="A2232" s="262"/>
      <c r="D2232" s="262"/>
    </row>
    <row r="2233" spans="1:4" x14ac:dyDescent="0.3">
      <c r="A2233" s="262"/>
      <c r="D2233" s="262"/>
    </row>
    <row r="2234" spans="1:4" x14ac:dyDescent="0.3">
      <c r="A2234" s="262"/>
      <c r="D2234" s="262"/>
    </row>
    <row r="2235" spans="1:4" x14ac:dyDescent="0.3">
      <c r="A2235" s="262"/>
      <c r="D2235" s="262"/>
    </row>
    <row r="2236" spans="1:4" x14ac:dyDescent="0.3">
      <c r="A2236" s="262"/>
      <c r="D2236" s="262"/>
    </row>
    <row r="2237" spans="1:4" x14ac:dyDescent="0.3">
      <c r="A2237" s="262"/>
      <c r="D2237" s="262"/>
    </row>
    <row r="2238" spans="1:4" x14ac:dyDescent="0.3">
      <c r="A2238" s="262"/>
      <c r="D2238" s="262"/>
    </row>
    <row r="2239" spans="1:4" x14ac:dyDescent="0.3">
      <c r="A2239" s="262"/>
      <c r="D2239" s="262"/>
    </row>
    <row r="2240" spans="1:4" x14ac:dyDescent="0.3">
      <c r="A2240" s="262"/>
      <c r="D2240" s="262"/>
    </row>
    <row r="2241" spans="1:4" x14ac:dyDescent="0.3">
      <c r="A2241" s="262"/>
      <c r="D2241" s="262"/>
    </row>
    <row r="2242" spans="1:4" x14ac:dyDescent="0.3">
      <c r="A2242" s="262"/>
      <c r="D2242" s="262"/>
    </row>
    <row r="2243" spans="1:4" x14ac:dyDescent="0.3">
      <c r="A2243" s="262"/>
      <c r="D2243" s="262"/>
    </row>
    <row r="2244" spans="1:4" x14ac:dyDescent="0.3">
      <c r="A2244" s="262"/>
      <c r="D2244" s="262"/>
    </row>
    <row r="2245" spans="1:4" x14ac:dyDescent="0.3">
      <c r="A2245" s="262"/>
      <c r="D2245" s="262"/>
    </row>
    <row r="2246" spans="1:4" x14ac:dyDescent="0.3">
      <c r="A2246" s="262"/>
      <c r="D2246" s="262"/>
    </row>
    <row r="2247" spans="1:4" x14ac:dyDescent="0.3">
      <c r="A2247" s="262"/>
      <c r="D2247" s="262"/>
    </row>
    <row r="2248" spans="1:4" x14ac:dyDescent="0.3">
      <c r="A2248" s="262"/>
      <c r="D2248" s="262"/>
    </row>
    <row r="2249" spans="1:4" x14ac:dyDescent="0.3">
      <c r="A2249" s="262"/>
      <c r="D2249" s="262"/>
    </row>
    <row r="2250" spans="1:4" x14ac:dyDescent="0.3">
      <c r="A2250" s="262"/>
      <c r="D2250" s="262"/>
    </row>
    <row r="2251" spans="1:4" x14ac:dyDescent="0.3">
      <c r="A2251" s="262"/>
      <c r="D2251" s="262"/>
    </row>
    <row r="2252" spans="1:4" x14ac:dyDescent="0.3">
      <c r="A2252" s="262"/>
      <c r="D2252" s="262"/>
    </row>
    <row r="2253" spans="1:4" x14ac:dyDescent="0.3">
      <c r="A2253" s="262"/>
      <c r="D2253" s="262"/>
    </row>
    <row r="2254" spans="1:4" x14ac:dyDescent="0.3">
      <c r="A2254" s="262"/>
      <c r="D2254" s="262"/>
    </row>
    <row r="2255" spans="1:4" x14ac:dyDescent="0.3">
      <c r="A2255" s="262"/>
      <c r="D2255" s="262"/>
    </row>
    <row r="2256" spans="1:4" x14ac:dyDescent="0.3">
      <c r="A2256" s="262"/>
      <c r="D2256" s="262"/>
    </row>
    <row r="2257" spans="1:4" x14ac:dyDescent="0.3">
      <c r="A2257" s="262"/>
      <c r="D2257" s="262"/>
    </row>
    <row r="2258" spans="1:4" x14ac:dyDescent="0.3">
      <c r="A2258" s="262"/>
      <c r="D2258" s="262"/>
    </row>
    <row r="2259" spans="1:4" x14ac:dyDescent="0.3">
      <c r="A2259" s="262"/>
      <c r="D2259" s="262"/>
    </row>
    <row r="2260" spans="1:4" x14ac:dyDescent="0.3">
      <c r="A2260" s="262"/>
      <c r="D2260" s="262"/>
    </row>
    <row r="2261" spans="1:4" x14ac:dyDescent="0.3">
      <c r="A2261" s="262"/>
      <c r="D2261" s="262"/>
    </row>
    <row r="2262" spans="1:4" x14ac:dyDescent="0.3">
      <c r="A2262" s="262"/>
      <c r="D2262" s="262"/>
    </row>
    <row r="2263" spans="1:4" x14ac:dyDescent="0.3">
      <c r="A2263" s="262"/>
      <c r="D2263" s="262"/>
    </row>
    <row r="2264" spans="1:4" x14ac:dyDescent="0.3">
      <c r="A2264" s="262"/>
      <c r="D2264" s="262"/>
    </row>
    <row r="2265" spans="1:4" x14ac:dyDescent="0.3">
      <c r="A2265" s="262"/>
      <c r="D2265" s="262"/>
    </row>
    <row r="2266" spans="1:4" x14ac:dyDescent="0.3">
      <c r="A2266" s="262"/>
      <c r="D2266" s="262"/>
    </row>
    <row r="2267" spans="1:4" x14ac:dyDescent="0.3">
      <c r="A2267" s="262"/>
      <c r="D2267" s="262"/>
    </row>
    <row r="2268" spans="1:4" x14ac:dyDescent="0.3">
      <c r="A2268" s="262"/>
      <c r="D2268" s="262"/>
    </row>
    <row r="2269" spans="1:4" x14ac:dyDescent="0.3">
      <c r="A2269" s="262"/>
      <c r="D2269" s="262"/>
    </row>
    <row r="2270" spans="1:4" x14ac:dyDescent="0.3">
      <c r="A2270" s="262"/>
      <c r="D2270" s="262"/>
    </row>
    <row r="2271" spans="1:4" x14ac:dyDescent="0.3">
      <c r="A2271" s="262"/>
      <c r="D2271" s="262"/>
    </row>
    <row r="2272" spans="1:4" x14ac:dyDescent="0.3">
      <c r="A2272" s="262"/>
      <c r="D2272" s="262"/>
    </row>
    <row r="2273" spans="1:4" x14ac:dyDescent="0.3">
      <c r="A2273" s="262"/>
      <c r="D2273" s="262"/>
    </row>
    <row r="2274" spans="1:4" x14ac:dyDescent="0.3">
      <c r="A2274" s="262"/>
      <c r="D2274" s="262"/>
    </row>
    <row r="2275" spans="1:4" x14ac:dyDescent="0.3">
      <c r="A2275" s="262"/>
      <c r="D2275" s="262"/>
    </row>
    <row r="2276" spans="1:4" x14ac:dyDescent="0.3">
      <c r="A2276" s="262"/>
      <c r="D2276" s="262"/>
    </row>
    <row r="2277" spans="1:4" x14ac:dyDescent="0.3">
      <c r="A2277" s="262"/>
      <c r="D2277" s="262"/>
    </row>
    <row r="2278" spans="1:4" x14ac:dyDescent="0.3">
      <c r="A2278" s="262"/>
      <c r="D2278" s="262"/>
    </row>
    <row r="2279" spans="1:4" x14ac:dyDescent="0.3">
      <c r="A2279" s="262"/>
      <c r="D2279" s="262"/>
    </row>
    <row r="2280" spans="1:4" x14ac:dyDescent="0.3">
      <c r="A2280" s="262"/>
      <c r="D2280" s="262"/>
    </row>
    <row r="2281" spans="1:4" x14ac:dyDescent="0.3">
      <c r="A2281" s="262"/>
      <c r="D2281" s="262"/>
    </row>
    <row r="2282" spans="1:4" x14ac:dyDescent="0.3">
      <c r="A2282" s="262"/>
      <c r="D2282" s="262"/>
    </row>
    <row r="2283" spans="1:4" x14ac:dyDescent="0.3">
      <c r="A2283" s="262"/>
      <c r="D2283" s="262"/>
    </row>
    <row r="2284" spans="1:4" x14ac:dyDescent="0.3">
      <c r="A2284" s="262"/>
      <c r="D2284" s="262"/>
    </row>
    <row r="2285" spans="1:4" x14ac:dyDescent="0.3">
      <c r="A2285" s="262"/>
      <c r="D2285" s="262"/>
    </row>
    <row r="2286" spans="1:4" x14ac:dyDescent="0.3">
      <c r="A2286" s="262"/>
      <c r="D2286" s="262"/>
    </row>
    <row r="2287" spans="1:4" x14ac:dyDescent="0.3">
      <c r="A2287" s="262"/>
      <c r="D2287" s="262"/>
    </row>
    <row r="2288" spans="1:4" x14ac:dyDescent="0.3">
      <c r="A2288" s="262"/>
      <c r="D2288" s="262"/>
    </row>
    <row r="2289" spans="1:4" x14ac:dyDescent="0.3">
      <c r="A2289" s="262"/>
      <c r="D2289" s="262"/>
    </row>
    <row r="2290" spans="1:4" x14ac:dyDescent="0.3">
      <c r="A2290" s="262"/>
      <c r="D2290" s="262"/>
    </row>
    <row r="2291" spans="1:4" x14ac:dyDescent="0.3">
      <c r="A2291" s="262"/>
      <c r="D2291" s="262"/>
    </row>
    <row r="2292" spans="1:4" x14ac:dyDescent="0.3">
      <c r="A2292" s="262"/>
      <c r="D2292" s="262"/>
    </row>
    <row r="2293" spans="1:4" x14ac:dyDescent="0.3">
      <c r="A2293" s="262"/>
      <c r="D2293" s="262"/>
    </row>
    <row r="2294" spans="1:4" x14ac:dyDescent="0.3">
      <c r="A2294" s="262"/>
      <c r="D2294" s="262"/>
    </row>
    <row r="2295" spans="1:4" x14ac:dyDescent="0.3">
      <c r="A2295" s="262"/>
      <c r="D2295" s="262"/>
    </row>
    <row r="2296" spans="1:4" x14ac:dyDescent="0.3">
      <c r="A2296" s="262"/>
      <c r="D2296" s="262"/>
    </row>
    <row r="2297" spans="1:4" x14ac:dyDescent="0.3">
      <c r="A2297" s="262"/>
      <c r="D2297" s="262"/>
    </row>
    <row r="2298" spans="1:4" x14ac:dyDescent="0.3">
      <c r="A2298" s="262"/>
      <c r="D2298" s="262"/>
    </row>
    <row r="2299" spans="1:4" x14ac:dyDescent="0.3">
      <c r="A2299" s="262"/>
      <c r="D2299" s="262"/>
    </row>
    <row r="2300" spans="1:4" x14ac:dyDescent="0.3">
      <c r="A2300" s="262"/>
      <c r="D2300" s="262"/>
    </row>
    <row r="2301" spans="1:4" x14ac:dyDescent="0.3">
      <c r="A2301" s="262"/>
      <c r="D2301" s="262"/>
    </row>
    <row r="2302" spans="1:4" x14ac:dyDescent="0.3">
      <c r="A2302" s="262"/>
      <c r="D2302" s="262"/>
    </row>
    <row r="2303" spans="1:4" x14ac:dyDescent="0.3">
      <c r="A2303" s="262"/>
      <c r="D2303" s="262"/>
    </row>
    <row r="2304" spans="1:4" x14ac:dyDescent="0.3">
      <c r="A2304" s="262"/>
      <c r="D2304" s="262"/>
    </row>
    <row r="2305" spans="1:4" x14ac:dyDescent="0.3">
      <c r="A2305" s="262"/>
      <c r="D2305" s="262"/>
    </row>
    <row r="2306" spans="1:4" x14ac:dyDescent="0.3">
      <c r="A2306" s="262"/>
      <c r="D2306" s="262"/>
    </row>
    <row r="2307" spans="1:4" x14ac:dyDescent="0.3">
      <c r="A2307" s="262"/>
      <c r="D2307" s="262"/>
    </row>
    <row r="2308" spans="1:4" x14ac:dyDescent="0.3">
      <c r="A2308" s="262"/>
      <c r="D2308" s="262"/>
    </row>
    <row r="2309" spans="1:4" x14ac:dyDescent="0.3">
      <c r="A2309" s="262"/>
      <c r="D2309" s="262"/>
    </row>
    <row r="2310" spans="1:4" x14ac:dyDescent="0.3">
      <c r="A2310" s="262"/>
      <c r="D2310" s="262"/>
    </row>
    <row r="2311" spans="1:4" x14ac:dyDescent="0.3">
      <c r="A2311" s="262"/>
      <c r="D2311" s="262"/>
    </row>
    <row r="2312" spans="1:4" x14ac:dyDescent="0.3">
      <c r="A2312" s="262"/>
      <c r="D2312" s="262"/>
    </row>
    <row r="2313" spans="1:4" x14ac:dyDescent="0.3">
      <c r="A2313" s="262"/>
      <c r="D2313" s="262"/>
    </row>
    <row r="2314" spans="1:4" x14ac:dyDescent="0.3">
      <c r="A2314" s="262"/>
      <c r="D2314" s="262"/>
    </row>
    <row r="2315" spans="1:4" x14ac:dyDescent="0.3">
      <c r="A2315" s="262"/>
      <c r="D2315" s="262"/>
    </row>
    <row r="2316" spans="1:4" x14ac:dyDescent="0.3">
      <c r="A2316" s="262"/>
      <c r="D2316" s="262"/>
    </row>
    <row r="2317" spans="1:4" x14ac:dyDescent="0.3">
      <c r="A2317" s="262"/>
      <c r="D2317" s="262"/>
    </row>
    <row r="2318" spans="1:4" x14ac:dyDescent="0.3">
      <c r="A2318" s="262"/>
      <c r="D2318" s="262"/>
    </row>
    <row r="2319" spans="1:4" x14ac:dyDescent="0.3">
      <c r="A2319" s="262"/>
      <c r="D2319" s="262"/>
    </row>
    <row r="2320" spans="1:4" x14ac:dyDescent="0.3">
      <c r="A2320" s="262"/>
      <c r="D2320" s="262"/>
    </row>
    <row r="2321" spans="1:4" x14ac:dyDescent="0.3">
      <c r="A2321" s="262"/>
      <c r="D2321" s="262"/>
    </row>
    <row r="2322" spans="1:4" x14ac:dyDescent="0.3">
      <c r="A2322" s="262"/>
      <c r="D2322" s="262"/>
    </row>
    <row r="2323" spans="1:4" x14ac:dyDescent="0.3">
      <c r="A2323" s="262"/>
      <c r="D2323" s="262"/>
    </row>
    <row r="2324" spans="1:4" x14ac:dyDescent="0.3">
      <c r="A2324" s="262"/>
      <c r="D2324" s="262"/>
    </row>
    <row r="2325" spans="1:4" x14ac:dyDescent="0.3">
      <c r="A2325" s="262"/>
      <c r="D2325" s="262"/>
    </row>
    <row r="2326" spans="1:4" x14ac:dyDescent="0.3">
      <c r="A2326" s="262"/>
      <c r="D2326" s="262"/>
    </row>
    <row r="2327" spans="1:4" x14ac:dyDescent="0.3">
      <c r="A2327" s="262"/>
      <c r="D2327" s="262"/>
    </row>
    <row r="2328" spans="1:4" x14ac:dyDescent="0.3">
      <c r="A2328" s="262"/>
      <c r="D2328" s="262"/>
    </row>
    <row r="2329" spans="1:4" x14ac:dyDescent="0.3">
      <c r="A2329" s="262"/>
      <c r="D2329" s="262"/>
    </row>
    <row r="2330" spans="1:4" x14ac:dyDescent="0.3">
      <c r="A2330" s="262"/>
      <c r="D2330" s="262"/>
    </row>
    <row r="2331" spans="1:4" x14ac:dyDescent="0.3">
      <c r="A2331" s="262"/>
      <c r="D2331" s="262"/>
    </row>
    <row r="2332" spans="1:4" x14ac:dyDescent="0.3">
      <c r="A2332" s="262"/>
      <c r="D2332" s="262"/>
    </row>
    <row r="2333" spans="1:4" x14ac:dyDescent="0.3">
      <c r="A2333" s="262"/>
      <c r="D2333" s="262"/>
    </row>
    <row r="2334" spans="1:4" x14ac:dyDescent="0.3">
      <c r="A2334" s="262"/>
      <c r="D2334" s="262"/>
    </row>
    <row r="2335" spans="1:4" x14ac:dyDescent="0.3">
      <c r="A2335" s="262"/>
      <c r="D2335" s="262"/>
    </row>
    <row r="2336" spans="1:4" x14ac:dyDescent="0.3">
      <c r="A2336" s="262"/>
      <c r="D2336" s="262"/>
    </row>
    <row r="2337" spans="1:4" x14ac:dyDescent="0.3">
      <c r="A2337" s="262"/>
      <c r="D2337" s="262"/>
    </row>
    <row r="2338" spans="1:4" x14ac:dyDescent="0.3">
      <c r="A2338" s="262"/>
      <c r="D2338" s="262"/>
    </row>
    <row r="2339" spans="1:4" x14ac:dyDescent="0.3">
      <c r="A2339" s="262"/>
      <c r="D2339" s="262"/>
    </row>
    <row r="2340" spans="1:4" x14ac:dyDescent="0.3">
      <c r="A2340" s="262"/>
      <c r="D2340" s="262"/>
    </row>
    <row r="2341" spans="1:4" x14ac:dyDescent="0.3">
      <c r="A2341" s="262"/>
      <c r="D2341" s="262"/>
    </row>
    <row r="2342" spans="1:4" x14ac:dyDescent="0.3">
      <c r="A2342" s="262"/>
      <c r="D2342" s="262"/>
    </row>
    <row r="2343" spans="1:4" x14ac:dyDescent="0.3">
      <c r="A2343" s="262"/>
      <c r="D2343" s="262"/>
    </row>
    <row r="2344" spans="1:4" x14ac:dyDescent="0.3">
      <c r="A2344" s="262"/>
      <c r="D2344" s="262"/>
    </row>
    <row r="2345" spans="1:4" x14ac:dyDescent="0.3">
      <c r="A2345" s="262"/>
      <c r="D2345" s="262"/>
    </row>
    <row r="2346" spans="1:4" x14ac:dyDescent="0.3">
      <c r="A2346" s="262"/>
      <c r="D2346" s="262"/>
    </row>
    <row r="2347" spans="1:4" x14ac:dyDescent="0.3">
      <c r="A2347" s="262"/>
      <c r="D2347" s="262"/>
    </row>
    <row r="2348" spans="1:4" x14ac:dyDescent="0.3">
      <c r="A2348" s="262"/>
      <c r="D2348" s="262"/>
    </row>
    <row r="2349" spans="1:4" x14ac:dyDescent="0.3">
      <c r="A2349" s="262"/>
      <c r="D2349" s="262"/>
    </row>
    <row r="2350" spans="1:4" x14ac:dyDescent="0.3">
      <c r="A2350" s="262"/>
      <c r="D2350" s="262"/>
    </row>
    <row r="2351" spans="1:4" x14ac:dyDescent="0.3">
      <c r="A2351" s="262"/>
      <c r="D2351" s="262"/>
    </row>
    <row r="2352" spans="1:4" x14ac:dyDescent="0.3">
      <c r="A2352" s="262"/>
      <c r="D2352" s="262"/>
    </row>
    <row r="2353" spans="1:4" x14ac:dyDescent="0.3">
      <c r="A2353" s="262"/>
      <c r="D2353" s="262"/>
    </row>
    <row r="2354" spans="1:4" x14ac:dyDescent="0.3">
      <c r="A2354" s="262"/>
      <c r="D2354" s="262"/>
    </row>
    <row r="2355" spans="1:4" x14ac:dyDescent="0.3">
      <c r="A2355" s="262"/>
      <c r="D2355" s="262"/>
    </row>
    <row r="2356" spans="1:4" x14ac:dyDescent="0.3">
      <c r="A2356" s="262"/>
      <c r="D2356" s="262"/>
    </row>
    <row r="2357" spans="1:4" x14ac:dyDescent="0.3">
      <c r="A2357" s="262"/>
      <c r="D2357" s="262"/>
    </row>
    <row r="2358" spans="1:4" x14ac:dyDescent="0.3">
      <c r="A2358" s="262"/>
      <c r="D2358" s="262"/>
    </row>
    <row r="2359" spans="1:4" x14ac:dyDescent="0.3">
      <c r="A2359" s="262"/>
      <c r="D2359" s="262"/>
    </row>
    <row r="2360" spans="1:4" x14ac:dyDescent="0.3">
      <c r="A2360" s="262"/>
      <c r="D2360" s="262"/>
    </row>
    <row r="2361" spans="1:4" x14ac:dyDescent="0.3">
      <c r="A2361" s="262"/>
      <c r="D2361" s="262"/>
    </row>
    <row r="2362" spans="1:4" x14ac:dyDescent="0.3">
      <c r="A2362" s="262"/>
      <c r="D2362" s="262"/>
    </row>
    <row r="2363" spans="1:4" x14ac:dyDescent="0.3">
      <c r="A2363" s="262"/>
      <c r="D2363" s="262"/>
    </row>
    <row r="2364" spans="1:4" x14ac:dyDescent="0.3">
      <c r="A2364" s="262"/>
      <c r="D2364" s="262"/>
    </row>
    <row r="2365" spans="1:4" x14ac:dyDescent="0.3">
      <c r="A2365" s="262"/>
      <c r="D2365" s="262"/>
    </row>
    <row r="2366" spans="1:4" x14ac:dyDescent="0.3">
      <c r="A2366" s="262"/>
      <c r="D2366" s="262"/>
    </row>
    <row r="2367" spans="1:4" x14ac:dyDescent="0.3">
      <c r="A2367" s="262"/>
      <c r="D2367" s="262"/>
    </row>
    <row r="2368" spans="1:4" x14ac:dyDescent="0.3">
      <c r="A2368" s="262"/>
      <c r="D2368" s="262"/>
    </row>
    <row r="2369" spans="1:4" x14ac:dyDescent="0.3">
      <c r="A2369" s="262"/>
      <c r="D2369" s="262"/>
    </row>
    <row r="2370" spans="1:4" x14ac:dyDescent="0.3">
      <c r="A2370" s="262"/>
      <c r="D2370" s="262"/>
    </row>
    <row r="2371" spans="1:4" x14ac:dyDescent="0.3">
      <c r="A2371" s="262"/>
      <c r="D2371" s="262"/>
    </row>
    <row r="2372" spans="1:4" x14ac:dyDescent="0.3">
      <c r="A2372" s="262"/>
      <c r="D2372" s="262"/>
    </row>
    <row r="2373" spans="1:4" x14ac:dyDescent="0.3">
      <c r="A2373" s="262"/>
      <c r="D2373" s="262"/>
    </row>
    <row r="2374" spans="1:4" x14ac:dyDescent="0.3">
      <c r="A2374" s="262"/>
      <c r="D2374" s="262"/>
    </row>
    <row r="2375" spans="1:4" x14ac:dyDescent="0.3">
      <c r="A2375" s="262"/>
      <c r="D2375" s="262"/>
    </row>
    <row r="2376" spans="1:4" x14ac:dyDescent="0.3">
      <c r="A2376" s="262"/>
      <c r="D2376" s="262"/>
    </row>
    <row r="2377" spans="1:4" x14ac:dyDescent="0.3">
      <c r="A2377" s="262"/>
      <c r="D2377" s="262"/>
    </row>
    <row r="2378" spans="1:4" x14ac:dyDescent="0.3">
      <c r="A2378" s="262"/>
      <c r="D2378" s="262"/>
    </row>
    <row r="2379" spans="1:4" x14ac:dyDescent="0.3">
      <c r="A2379" s="262"/>
      <c r="D2379" s="262"/>
    </row>
    <row r="2380" spans="1:4" x14ac:dyDescent="0.3">
      <c r="A2380" s="262"/>
      <c r="D2380" s="262"/>
    </row>
    <row r="2381" spans="1:4" x14ac:dyDescent="0.3">
      <c r="A2381" s="262"/>
      <c r="D2381" s="262"/>
    </row>
    <row r="2382" spans="1:4" x14ac:dyDescent="0.3">
      <c r="A2382" s="262"/>
      <c r="D2382" s="262"/>
    </row>
    <row r="2383" spans="1:4" x14ac:dyDescent="0.3">
      <c r="A2383" s="262"/>
      <c r="D2383" s="262"/>
    </row>
    <row r="2384" spans="1:4" x14ac:dyDescent="0.3">
      <c r="A2384" s="262"/>
      <c r="D2384" s="262"/>
    </row>
    <row r="2385" spans="1:4" x14ac:dyDescent="0.3">
      <c r="A2385" s="262"/>
      <c r="D2385" s="262"/>
    </row>
    <row r="2386" spans="1:4" x14ac:dyDescent="0.3">
      <c r="A2386" s="262"/>
      <c r="D2386" s="262"/>
    </row>
    <row r="2387" spans="1:4" x14ac:dyDescent="0.3">
      <c r="A2387" s="262"/>
      <c r="D2387" s="262"/>
    </row>
    <row r="2388" spans="1:4" x14ac:dyDescent="0.3">
      <c r="A2388" s="262"/>
      <c r="D2388" s="262"/>
    </row>
    <row r="2389" spans="1:4" x14ac:dyDescent="0.3">
      <c r="A2389" s="262"/>
      <c r="D2389" s="262"/>
    </row>
    <row r="2390" spans="1:4" x14ac:dyDescent="0.3">
      <c r="A2390" s="262"/>
      <c r="D2390" s="262"/>
    </row>
    <row r="2391" spans="1:4" x14ac:dyDescent="0.3">
      <c r="A2391" s="262"/>
      <c r="D2391" s="262"/>
    </row>
    <row r="2392" spans="1:4" x14ac:dyDescent="0.3">
      <c r="A2392" s="262"/>
      <c r="D2392" s="262"/>
    </row>
    <row r="2393" spans="1:4" x14ac:dyDescent="0.3">
      <c r="A2393" s="262"/>
      <c r="D2393" s="262"/>
    </row>
    <row r="2394" spans="1:4" x14ac:dyDescent="0.3">
      <c r="A2394" s="262"/>
      <c r="D2394" s="262"/>
    </row>
    <row r="2395" spans="1:4" x14ac:dyDescent="0.3">
      <c r="A2395" s="262"/>
      <c r="D2395" s="262"/>
    </row>
    <row r="2396" spans="1:4" x14ac:dyDescent="0.3">
      <c r="A2396" s="262"/>
      <c r="D2396" s="262"/>
    </row>
    <row r="2397" spans="1:4" x14ac:dyDescent="0.3">
      <c r="A2397" s="262"/>
      <c r="D2397" s="262"/>
    </row>
    <row r="2398" spans="1:4" x14ac:dyDescent="0.3">
      <c r="A2398" s="262"/>
      <c r="D2398" s="262"/>
    </row>
    <row r="2399" spans="1:4" x14ac:dyDescent="0.3">
      <c r="A2399" s="262"/>
      <c r="D2399" s="262"/>
    </row>
    <row r="2400" spans="1:4" x14ac:dyDescent="0.3">
      <c r="A2400" s="262"/>
      <c r="D2400" s="262"/>
    </row>
    <row r="2401" spans="1:4" x14ac:dyDescent="0.3">
      <c r="A2401" s="262"/>
      <c r="D2401" s="262"/>
    </row>
    <row r="2402" spans="1:4" x14ac:dyDescent="0.3">
      <c r="A2402" s="262"/>
      <c r="D2402" s="262"/>
    </row>
    <row r="2403" spans="1:4" x14ac:dyDescent="0.3">
      <c r="A2403" s="262"/>
      <c r="D2403" s="262"/>
    </row>
    <row r="2404" spans="1:4" x14ac:dyDescent="0.3">
      <c r="A2404" s="262"/>
      <c r="D2404" s="262"/>
    </row>
    <row r="2405" spans="1:4" x14ac:dyDescent="0.3">
      <c r="A2405" s="262"/>
      <c r="D2405" s="262"/>
    </row>
    <row r="2406" spans="1:4" x14ac:dyDescent="0.3">
      <c r="A2406" s="262"/>
      <c r="D2406" s="262"/>
    </row>
    <row r="2407" spans="1:4" x14ac:dyDescent="0.3">
      <c r="A2407" s="262"/>
      <c r="D2407" s="262"/>
    </row>
    <row r="2408" spans="1:4" x14ac:dyDescent="0.3">
      <c r="A2408" s="262"/>
      <c r="D2408" s="262"/>
    </row>
    <row r="2409" spans="1:4" x14ac:dyDescent="0.3">
      <c r="A2409" s="262"/>
      <c r="D2409" s="262"/>
    </row>
    <row r="2410" spans="1:4" x14ac:dyDescent="0.3">
      <c r="A2410" s="262"/>
      <c r="D2410" s="262"/>
    </row>
    <row r="2411" spans="1:4" x14ac:dyDescent="0.3">
      <c r="A2411" s="262"/>
      <c r="D2411" s="262"/>
    </row>
    <row r="2412" spans="1:4" x14ac:dyDescent="0.3">
      <c r="A2412" s="262"/>
      <c r="D2412" s="262"/>
    </row>
    <row r="2413" spans="1:4" x14ac:dyDescent="0.3">
      <c r="A2413" s="262"/>
      <c r="D2413" s="262"/>
    </row>
    <row r="2414" spans="1:4" x14ac:dyDescent="0.3">
      <c r="A2414" s="262"/>
      <c r="D2414" s="262"/>
    </row>
    <row r="2415" spans="1:4" x14ac:dyDescent="0.3">
      <c r="A2415" s="262"/>
      <c r="D2415" s="262"/>
    </row>
    <row r="2416" spans="1:4" x14ac:dyDescent="0.3">
      <c r="A2416" s="262"/>
      <c r="D2416" s="262"/>
    </row>
    <row r="2417" spans="1:4" x14ac:dyDescent="0.3">
      <c r="A2417" s="262"/>
      <c r="D2417" s="262"/>
    </row>
    <row r="2418" spans="1:4" x14ac:dyDescent="0.3">
      <c r="A2418" s="262"/>
      <c r="D2418" s="262"/>
    </row>
    <row r="2419" spans="1:4" x14ac:dyDescent="0.3">
      <c r="A2419" s="262"/>
      <c r="D2419" s="262"/>
    </row>
    <row r="2420" spans="1:4" x14ac:dyDescent="0.3">
      <c r="A2420" s="262"/>
      <c r="D2420" s="262"/>
    </row>
    <row r="2421" spans="1:4" x14ac:dyDescent="0.3">
      <c r="A2421" s="262"/>
      <c r="D2421" s="262"/>
    </row>
    <row r="2422" spans="1:4" x14ac:dyDescent="0.3">
      <c r="A2422" s="262"/>
      <c r="D2422" s="262"/>
    </row>
    <row r="2423" spans="1:4" x14ac:dyDescent="0.3">
      <c r="A2423" s="262"/>
      <c r="D2423" s="262"/>
    </row>
    <row r="2424" spans="1:4" x14ac:dyDescent="0.3">
      <c r="A2424" s="262"/>
      <c r="D2424" s="262"/>
    </row>
    <row r="2425" spans="1:4" x14ac:dyDescent="0.3">
      <c r="A2425" s="262"/>
      <c r="D2425" s="262"/>
    </row>
    <row r="2426" spans="1:4" x14ac:dyDescent="0.3">
      <c r="A2426" s="262"/>
      <c r="D2426" s="262"/>
    </row>
    <row r="2427" spans="1:4" x14ac:dyDescent="0.3">
      <c r="A2427" s="262"/>
      <c r="D2427" s="262"/>
    </row>
    <row r="2428" spans="1:4" x14ac:dyDescent="0.3">
      <c r="A2428" s="262"/>
      <c r="D2428" s="262"/>
    </row>
    <row r="2429" spans="1:4" x14ac:dyDescent="0.3">
      <c r="A2429" s="262"/>
      <c r="D2429" s="262"/>
    </row>
    <row r="2430" spans="1:4" x14ac:dyDescent="0.3">
      <c r="A2430" s="262"/>
      <c r="D2430" s="262"/>
    </row>
    <row r="2431" spans="1:4" x14ac:dyDescent="0.3">
      <c r="A2431" s="262"/>
      <c r="D2431" s="262"/>
    </row>
    <row r="2432" spans="1:4" x14ac:dyDescent="0.3">
      <c r="A2432" s="262"/>
      <c r="D2432" s="262"/>
    </row>
    <row r="2433" spans="1:4" x14ac:dyDescent="0.3">
      <c r="A2433" s="262"/>
      <c r="D2433" s="262"/>
    </row>
    <row r="2434" spans="1:4" x14ac:dyDescent="0.3">
      <c r="A2434" s="262"/>
      <c r="D2434" s="262"/>
    </row>
    <row r="2435" spans="1:4" x14ac:dyDescent="0.3">
      <c r="A2435" s="262"/>
      <c r="D2435" s="262"/>
    </row>
    <row r="2436" spans="1:4" x14ac:dyDescent="0.3">
      <c r="A2436" s="262"/>
      <c r="D2436" s="262"/>
    </row>
    <row r="2437" spans="1:4" x14ac:dyDescent="0.3">
      <c r="A2437" s="262"/>
      <c r="D2437" s="262"/>
    </row>
    <row r="2438" spans="1:4" x14ac:dyDescent="0.3">
      <c r="A2438" s="262"/>
      <c r="D2438" s="262"/>
    </row>
    <row r="2439" spans="1:4" x14ac:dyDescent="0.3">
      <c r="A2439" s="262"/>
      <c r="D2439" s="262"/>
    </row>
    <row r="2440" spans="1:4" x14ac:dyDescent="0.3">
      <c r="A2440" s="262"/>
      <c r="D2440" s="262"/>
    </row>
    <row r="2441" spans="1:4" x14ac:dyDescent="0.3">
      <c r="A2441" s="262"/>
      <c r="D2441" s="262"/>
    </row>
    <row r="2442" spans="1:4" x14ac:dyDescent="0.3">
      <c r="A2442" s="262"/>
      <c r="D2442" s="262"/>
    </row>
    <row r="2443" spans="1:4" x14ac:dyDescent="0.3">
      <c r="A2443" s="262"/>
      <c r="D2443" s="262"/>
    </row>
    <row r="2444" spans="1:4" x14ac:dyDescent="0.3">
      <c r="A2444" s="262"/>
      <c r="D2444" s="262"/>
    </row>
    <row r="2445" spans="1:4" x14ac:dyDescent="0.3">
      <c r="A2445" s="262"/>
      <c r="D2445" s="262"/>
    </row>
    <row r="2446" spans="1:4" x14ac:dyDescent="0.3">
      <c r="A2446" s="262"/>
      <c r="D2446" s="262"/>
    </row>
    <row r="2447" spans="1:4" x14ac:dyDescent="0.3">
      <c r="A2447" s="262"/>
      <c r="D2447" s="262"/>
    </row>
    <row r="2448" spans="1:4" x14ac:dyDescent="0.3">
      <c r="A2448" s="262"/>
      <c r="D2448" s="262"/>
    </row>
    <row r="2449" spans="1:4" x14ac:dyDescent="0.3">
      <c r="A2449" s="262"/>
      <c r="D2449" s="262"/>
    </row>
    <row r="2450" spans="1:4" x14ac:dyDescent="0.3">
      <c r="A2450" s="262"/>
      <c r="D2450" s="262"/>
    </row>
    <row r="2451" spans="1:4" x14ac:dyDescent="0.3">
      <c r="A2451" s="262"/>
      <c r="D2451" s="262"/>
    </row>
    <row r="2452" spans="1:4" x14ac:dyDescent="0.3">
      <c r="A2452" s="262"/>
      <c r="D2452" s="262"/>
    </row>
    <row r="2453" spans="1:4" x14ac:dyDescent="0.3">
      <c r="A2453" s="262"/>
      <c r="D2453" s="262"/>
    </row>
    <row r="2454" spans="1:4" x14ac:dyDescent="0.3">
      <c r="A2454" s="262"/>
      <c r="D2454" s="262"/>
    </row>
    <row r="2455" spans="1:4" x14ac:dyDescent="0.3">
      <c r="A2455" s="262"/>
      <c r="D2455" s="262"/>
    </row>
    <row r="2456" spans="1:4" x14ac:dyDescent="0.3">
      <c r="A2456" s="262"/>
      <c r="D2456" s="262"/>
    </row>
    <row r="2457" spans="1:4" x14ac:dyDescent="0.3">
      <c r="A2457" s="262"/>
      <c r="D2457" s="262"/>
    </row>
    <row r="2458" spans="1:4" x14ac:dyDescent="0.3">
      <c r="A2458" s="262"/>
      <c r="D2458" s="262"/>
    </row>
    <row r="2459" spans="1:4" x14ac:dyDescent="0.3">
      <c r="A2459" s="262"/>
      <c r="D2459" s="262"/>
    </row>
    <row r="2460" spans="1:4" x14ac:dyDescent="0.3">
      <c r="A2460" s="262"/>
      <c r="D2460" s="262"/>
    </row>
    <row r="2461" spans="1:4" x14ac:dyDescent="0.3">
      <c r="A2461" s="262"/>
      <c r="D2461" s="262"/>
    </row>
    <row r="2462" spans="1:4" x14ac:dyDescent="0.3">
      <c r="A2462" s="262"/>
      <c r="D2462" s="262"/>
    </row>
    <row r="2463" spans="1:4" x14ac:dyDescent="0.3">
      <c r="A2463" s="262"/>
      <c r="D2463" s="262"/>
    </row>
    <row r="2464" spans="1:4" x14ac:dyDescent="0.3">
      <c r="A2464" s="262"/>
      <c r="D2464" s="262"/>
    </row>
    <row r="2465" spans="1:4" x14ac:dyDescent="0.3">
      <c r="A2465" s="262"/>
      <c r="D2465" s="262"/>
    </row>
    <row r="2466" spans="1:4" x14ac:dyDescent="0.3">
      <c r="A2466" s="262"/>
      <c r="D2466" s="262"/>
    </row>
    <row r="2467" spans="1:4" x14ac:dyDescent="0.3">
      <c r="A2467" s="262"/>
      <c r="D2467" s="262"/>
    </row>
    <row r="2468" spans="1:4" x14ac:dyDescent="0.3">
      <c r="A2468" s="262"/>
      <c r="D2468" s="262"/>
    </row>
    <row r="2469" spans="1:4" x14ac:dyDescent="0.3">
      <c r="A2469" s="262"/>
      <c r="D2469" s="262"/>
    </row>
    <row r="2470" spans="1:4" x14ac:dyDescent="0.3">
      <c r="A2470" s="262"/>
      <c r="D2470" s="262"/>
    </row>
    <row r="2471" spans="1:4" x14ac:dyDescent="0.3">
      <c r="A2471" s="262"/>
      <c r="D2471" s="262"/>
    </row>
    <row r="2472" spans="1:4" x14ac:dyDescent="0.3">
      <c r="A2472" s="262"/>
      <c r="D2472" s="262"/>
    </row>
    <row r="2473" spans="1:4" x14ac:dyDescent="0.3">
      <c r="A2473" s="262"/>
      <c r="D2473" s="262"/>
    </row>
    <row r="2474" spans="1:4" x14ac:dyDescent="0.3">
      <c r="A2474" s="262"/>
      <c r="D2474" s="262"/>
    </row>
    <row r="2475" spans="1:4" x14ac:dyDescent="0.3">
      <c r="A2475" s="262"/>
      <c r="D2475" s="262"/>
    </row>
    <row r="2476" spans="1:4" x14ac:dyDescent="0.3">
      <c r="A2476" s="262"/>
      <c r="D2476" s="262"/>
    </row>
    <row r="2477" spans="1:4" x14ac:dyDescent="0.3">
      <c r="A2477" s="262"/>
      <c r="D2477" s="262"/>
    </row>
    <row r="2478" spans="1:4" x14ac:dyDescent="0.3">
      <c r="A2478" s="262"/>
      <c r="D2478" s="262"/>
    </row>
    <row r="2479" spans="1:4" x14ac:dyDescent="0.3">
      <c r="A2479" s="262"/>
      <c r="D2479" s="262"/>
    </row>
    <row r="2480" spans="1:4" x14ac:dyDescent="0.3">
      <c r="A2480" s="262"/>
      <c r="D2480" s="262"/>
    </row>
    <row r="2481" spans="1:4" x14ac:dyDescent="0.3">
      <c r="A2481" s="262"/>
      <c r="D2481" s="262"/>
    </row>
    <row r="2482" spans="1:4" x14ac:dyDescent="0.3">
      <c r="A2482" s="262"/>
      <c r="D2482" s="262"/>
    </row>
    <row r="2483" spans="1:4" x14ac:dyDescent="0.3">
      <c r="A2483" s="262"/>
      <c r="D2483" s="262"/>
    </row>
    <row r="2484" spans="1:4" x14ac:dyDescent="0.3">
      <c r="A2484" s="262"/>
      <c r="D2484" s="262"/>
    </row>
    <row r="2485" spans="1:4" x14ac:dyDescent="0.3">
      <c r="A2485" s="262"/>
      <c r="D2485" s="262"/>
    </row>
    <row r="2486" spans="1:4" x14ac:dyDescent="0.3">
      <c r="A2486" s="262"/>
      <c r="D2486" s="262"/>
    </row>
    <row r="2487" spans="1:4" x14ac:dyDescent="0.3">
      <c r="A2487" s="262"/>
      <c r="D2487" s="262"/>
    </row>
    <row r="2488" spans="1:4" x14ac:dyDescent="0.3">
      <c r="A2488" s="262"/>
      <c r="D2488" s="262"/>
    </row>
    <row r="2489" spans="1:4" x14ac:dyDescent="0.3">
      <c r="A2489" s="262"/>
      <c r="D2489" s="262"/>
    </row>
    <row r="2490" spans="1:4" x14ac:dyDescent="0.3">
      <c r="A2490" s="262"/>
      <c r="D2490" s="262"/>
    </row>
    <row r="2491" spans="1:4" x14ac:dyDescent="0.3">
      <c r="A2491" s="262"/>
      <c r="D2491" s="262"/>
    </row>
    <row r="2492" spans="1:4" x14ac:dyDescent="0.3">
      <c r="A2492" s="262"/>
      <c r="D2492" s="262"/>
    </row>
    <row r="2493" spans="1:4" x14ac:dyDescent="0.3">
      <c r="A2493" s="262"/>
      <c r="D2493" s="262"/>
    </row>
    <row r="2494" spans="1:4" x14ac:dyDescent="0.3">
      <c r="A2494" s="262"/>
      <c r="D2494" s="262"/>
    </row>
    <row r="2495" spans="1:4" x14ac:dyDescent="0.3">
      <c r="A2495" s="262"/>
      <c r="D2495" s="262"/>
    </row>
    <row r="2496" spans="1:4" x14ac:dyDescent="0.3">
      <c r="A2496" s="262"/>
      <c r="D2496" s="262"/>
    </row>
    <row r="2497" spans="1:4" x14ac:dyDescent="0.3">
      <c r="A2497" s="262"/>
      <c r="D2497" s="262"/>
    </row>
    <row r="2498" spans="1:4" x14ac:dyDescent="0.3">
      <c r="A2498" s="262"/>
      <c r="D2498" s="262"/>
    </row>
    <row r="2499" spans="1:4" x14ac:dyDescent="0.3">
      <c r="A2499" s="262"/>
      <c r="D2499" s="262"/>
    </row>
    <row r="2500" spans="1:4" x14ac:dyDescent="0.3">
      <c r="A2500" s="262"/>
      <c r="D2500" s="262"/>
    </row>
    <row r="2501" spans="1:4" x14ac:dyDescent="0.3">
      <c r="A2501" s="262"/>
      <c r="D2501" s="262"/>
    </row>
    <row r="2502" spans="1:4" x14ac:dyDescent="0.3">
      <c r="A2502" s="262"/>
      <c r="D2502" s="262"/>
    </row>
    <row r="2503" spans="1:4" x14ac:dyDescent="0.3">
      <c r="A2503" s="262"/>
      <c r="D2503" s="262"/>
    </row>
    <row r="2504" spans="1:4" x14ac:dyDescent="0.3">
      <c r="A2504" s="262"/>
      <c r="D2504" s="262"/>
    </row>
    <row r="2505" spans="1:4" x14ac:dyDescent="0.3">
      <c r="A2505" s="262"/>
      <c r="D2505" s="262"/>
    </row>
    <row r="2506" spans="1:4" x14ac:dyDescent="0.3">
      <c r="A2506" s="262"/>
      <c r="D2506" s="262"/>
    </row>
    <row r="2507" spans="1:4" x14ac:dyDescent="0.3">
      <c r="A2507" s="262"/>
      <c r="D2507" s="262"/>
    </row>
    <row r="2508" spans="1:4" x14ac:dyDescent="0.3">
      <c r="A2508" s="262"/>
      <c r="D2508" s="262"/>
    </row>
    <row r="2509" spans="1:4" x14ac:dyDescent="0.3">
      <c r="A2509" s="262"/>
      <c r="D2509" s="262"/>
    </row>
    <row r="2510" spans="1:4" x14ac:dyDescent="0.3">
      <c r="A2510" s="262"/>
      <c r="D2510" s="262"/>
    </row>
    <row r="2511" spans="1:4" x14ac:dyDescent="0.3">
      <c r="A2511" s="262"/>
      <c r="D2511" s="262"/>
    </row>
    <row r="2512" spans="1:4" x14ac:dyDescent="0.3">
      <c r="A2512" s="262"/>
      <c r="D2512" s="262"/>
    </row>
    <row r="2513" spans="1:4" x14ac:dyDescent="0.3">
      <c r="A2513" s="262"/>
      <c r="D2513" s="262"/>
    </row>
    <row r="2514" spans="1:4" x14ac:dyDescent="0.3">
      <c r="A2514" s="262"/>
      <c r="D2514" s="262"/>
    </row>
    <row r="2515" spans="1:4" x14ac:dyDescent="0.3">
      <c r="A2515" s="262"/>
      <c r="D2515" s="262"/>
    </row>
    <row r="2516" spans="1:4" x14ac:dyDescent="0.3">
      <c r="A2516" s="262"/>
      <c r="D2516" s="262"/>
    </row>
    <row r="2517" spans="1:4" x14ac:dyDescent="0.3">
      <c r="A2517" s="262"/>
      <c r="D2517" s="262"/>
    </row>
    <row r="2518" spans="1:4" x14ac:dyDescent="0.3">
      <c r="A2518" s="262"/>
      <c r="D2518" s="262"/>
    </row>
    <row r="2519" spans="1:4" x14ac:dyDescent="0.3">
      <c r="A2519" s="262"/>
      <c r="D2519" s="262"/>
    </row>
    <row r="2520" spans="1:4" x14ac:dyDescent="0.3">
      <c r="A2520" s="262"/>
      <c r="D2520" s="262"/>
    </row>
    <row r="2521" spans="1:4" x14ac:dyDescent="0.3">
      <c r="A2521" s="262"/>
      <c r="D2521" s="262"/>
    </row>
    <row r="2522" spans="1:4" x14ac:dyDescent="0.3">
      <c r="A2522" s="262"/>
      <c r="D2522" s="262"/>
    </row>
    <row r="2523" spans="1:4" x14ac:dyDescent="0.3">
      <c r="A2523" s="262"/>
      <c r="D2523" s="262"/>
    </row>
    <row r="2524" spans="1:4" x14ac:dyDescent="0.3">
      <c r="A2524" s="262"/>
      <c r="D2524" s="262"/>
    </row>
    <row r="2525" spans="1:4" x14ac:dyDescent="0.3">
      <c r="A2525" s="262"/>
      <c r="D2525" s="262"/>
    </row>
    <row r="2526" spans="1:4" x14ac:dyDescent="0.3">
      <c r="A2526" s="262"/>
      <c r="D2526" s="262"/>
    </row>
    <row r="2527" spans="1:4" x14ac:dyDescent="0.3">
      <c r="A2527" s="262"/>
      <c r="D2527" s="262"/>
    </row>
    <row r="2528" spans="1:4" x14ac:dyDescent="0.3">
      <c r="A2528" s="262"/>
      <c r="D2528" s="262"/>
    </row>
    <row r="2529" spans="1:4" x14ac:dyDescent="0.3">
      <c r="A2529" s="262"/>
      <c r="D2529" s="262"/>
    </row>
    <row r="2530" spans="1:4" x14ac:dyDescent="0.3">
      <c r="A2530" s="262"/>
      <c r="D2530" s="262"/>
    </row>
    <row r="2531" spans="1:4" x14ac:dyDescent="0.3">
      <c r="A2531" s="262"/>
      <c r="D2531" s="262"/>
    </row>
    <row r="2532" spans="1:4" x14ac:dyDescent="0.3">
      <c r="A2532" s="262"/>
      <c r="D2532" s="262"/>
    </row>
    <row r="2533" spans="1:4" x14ac:dyDescent="0.3">
      <c r="A2533" s="262"/>
      <c r="D2533" s="262"/>
    </row>
    <row r="2534" spans="1:4" x14ac:dyDescent="0.3">
      <c r="A2534" s="262"/>
      <c r="D2534" s="262"/>
    </row>
    <row r="2535" spans="1:4" x14ac:dyDescent="0.3">
      <c r="A2535" s="262"/>
      <c r="D2535" s="262"/>
    </row>
    <row r="2536" spans="1:4" x14ac:dyDescent="0.3">
      <c r="A2536" s="262"/>
      <c r="D2536" s="262"/>
    </row>
    <row r="2537" spans="1:4" x14ac:dyDescent="0.3">
      <c r="A2537" s="262"/>
      <c r="D2537" s="262"/>
    </row>
    <row r="2538" spans="1:4" x14ac:dyDescent="0.3">
      <c r="A2538" s="262"/>
      <c r="D2538" s="262"/>
    </row>
    <row r="2539" spans="1:4" x14ac:dyDescent="0.3">
      <c r="A2539" s="262"/>
      <c r="D2539" s="262"/>
    </row>
    <row r="2540" spans="1:4" x14ac:dyDescent="0.3">
      <c r="A2540" s="262"/>
      <c r="D2540" s="262"/>
    </row>
    <row r="2541" spans="1:4" x14ac:dyDescent="0.3">
      <c r="A2541" s="262"/>
      <c r="D2541" s="262"/>
    </row>
    <row r="2542" spans="1:4" x14ac:dyDescent="0.3">
      <c r="A2542" s="262"/>
      <c r="D2542" s="262"/>
    </row>
    <row r="2543" spans="1:4" x14ac:dyDescent="0.3">
      <c r="A2543" s="262"/>
      <c r="D2543" s="262"/>
    </row>
    <row r="2544" spans="1:4" x14ac:dyDescent="0.3">
      <c r="A2544" s="262"/>
      <c r="D2544" s="262"/>
    </row>
    <row r="2545" spans="1:4" x14ac:dyDescent="0.3">
      <c r="A2545" s="262"/>
      <c r="D2545" s="262"/>
    </row>
    <row r="2546" spans="1:4" x14ac:dyDescent="0.3">
      <c r="A2546" s="262"/>
      <c r="D2546" s="262"/>
    </row>
    <row r="2547" spans="1:4" x14ac:dyDescent="0.3">
      <c r="A2547" s="262"/>
      <c r="D2547" s="262"/>
    </row>
    <row r="2548" spans="1:4" x14ac:dyDescent="0.3">
      <c r="A2548" s="262"/>
      <c r="D2548" s="262"/>
    </row>
    <row r="2549" spans="1:4" x14ac:dyDescent="0.3">
      <c r="A2549" s="262"/>
      <c r="D2549" s="262"/>
    </row>
    <row r="2550" spans="1:4" x14ac:dyDescent="0.3">
      <c r="A2550" s="262"/>
      <c r="D2550" s="262"/>
    </row>
    <row r="2551" spans="1:4" x14ac:dyDescent="0.3">
      <c r="A2551" s="262"/>
      <c r="D2551" s="262"/>
    </row>
    <row r="2552" spans="1:4" x14ac:dyDescent="0.3">
      <c r="A2552" s="262"/>
      <c r="D2552" s="262"/>
    </row>
    <row r="2553" spans="1:4" x14ac:dyDescent="0.3">
      <c r="A2553" s="262"/>
      <c r="D2553" s="262"/>
    </row>
    <row r="2554" spans="1:4" x14ac:dyDescent="0.3">
      <c r="A2554" s="262"/>
      <c r="D2554" s="262"/>
    </row>
    <row r="2555" spans="1:4" x14ac:dyDescent="0.3">
      <c r="A2555" s="262"/>
      <c r="D2555" s="262"/>
    </row>
    <row r="2556" spans="1:4" x14ac:dyDescent="0.3">
      <c r="A2556" s="262"/>
      <c r="D2556" s="262"/>
    </row>
    <row r="2557" spans="1:4" x14ac:dyDescent="0.3">
      <c r="A2557" s="262"/>
      <c r="D2557" s="262"/>
    </row>
    <row r="2558" spans="1:4" x14ac:dyDescent="0.3">
      <c r="A2558" s="262"/>
      <c r="D2558" s="262"/>
    </row>
    <row r="2559" spans="1:4" x14ac:dyDescent="0.3">
      <c r="A2559" s="262"/>
      <c r="D2559" s="262"/>
    </row>
    <row r="2560" spans="1:4" x14ac:dyDescent="0.3">
      <c r="A2560" s="262"/>
      <c r="D2560" s="262"/>
    </row>
    <row r="2561" spans="1:4" x14ac:dyDescent="0.3">
      <c r="A2561" s="262"/>
      <c r="D2561" s="262"/>
    </row>
    <row r="2562" spans="1:4" x14ac:dyDescent="0.3">
      <c r="A2562" s="262"/>
      <c r="D2562" s="262"/>
    </row>
    <row r="2563" spans="1:4" x14ac:dyDescent="0.3">
      <c r="A2563" s="262"/>
      <c r="D2563" s="262"/>
    </row>
    <row r="2564" spans="1:4" x14ac:dyDescent="0.3">
      <c r="A2564" s="262"/>
      <c r="D2564" s="262"/>
    </row>
    <row r="2565" spans="1:4" x14ac:dyDescent="0.3">
      <c r="A2565" s="262"/>
      <c r="D2565" s="262"/>
    </row>
    <row r="2566" spans="1:4" x14ac:dyDescent="0.3">
      <c r="A2566" s="262"/>
      <c r="D2566" s="262"/>
    </row>
    <row r="2567" spans="1:4" x14ac:dyDescent="0.3">
      <c r="A2567" s="262"/>
      <c r="D2567" s="262"/>
    </row>
    <row r="2568" spans="1:4" x14ac:dyDescent="0.3">
      <c r="A2568" s="262"/>
      <c r="D2568" s="262"/>
    </row>
    <row r="2569" spans="1:4" x14ac:dyDescent="0.3">
      <c r="A2569" s="262"/>
      <c r="D2569" s="262"/>
    </row>
    <row r="2570" spans="1:4" x14ac:dyDescent="0.3">
      <c r="A2570" s="262"/>
      <c r="D2570" s="262"/>
    </row>
    <row r="2571" spans="1:4" x14ac:dyDescent="0.3">
      <c r="A2571" s="262"/>
      <c r="D2571" s="262"/>
    </row>
    <row r="2572" spans="1:4" x14ac:dyDescent="0.3">
      <c r="A2572" s="262"/>
      <c r="D2572" s="262"/>
    </row>
    <row r="2573" spans="1:4" x14ac:dyDescent="0.3">
      <c r="A2573" s="262"/>
      <c r="D2573" s="262"/>
    </row>
    <row r="2574" spans="1:4" x14ac:dyDescent="0.3">
      <c r="A2574" s="262"/>
      <c r="D2574" s="262"/>
    </row>
    <row r="2575" spans="1:4" x14ac:dyDescent="0.3">
      <c r="A2575" s="262"/>
      <c r="D2575" s="262"/>
    </row>
    <row r="2576" spans="1:4" x14ac:dyDescent="0.3">
      <c r="A2576" s="262"/>
      <c r="D2576" s="262"/>
    </row>
    <row r="2577" spans="1:4" x14ac:dyDescent="0.3">
      <c r="A2577" s="262"/>
      <c r="D2577" s="262"/>
    </row>
    <row r="2578" spans="1:4" x14ac:dyDescent="0.3">
      <c r="A2578" s="262"/>
      <c r="D2578" s="262"/>
    </row>
    <row r="2579" spans="1:4" x14ac:dyDescent="0.3">
      <c r="A2579" s="262"/>
      <c r="D2579" s="262"/>
    </row>
    <row r="2580" spans="1:4" x14ac:dyDescent="0.3">
      <c r="A2580" s="262"/>
      <c r="D2580" s="262"/>
    </row>
    <row r="2581" spans="1:4" x14ac:dyDescent="0.3">
      <c r="A2581" s="262"/>
      <c r="D2581" s="262"/>
    </row>
    <row r="2582" spans="1:4" x14ac:dyDescent="0.3">
      <c r="A2582" s="262"/>
      <c r="D2582" s="262"/>
    </row>
    <row r="2583" spans="1:4" x14ac:dyDescent="0.3">
      <c r="A2583" s="262"/>
      <c r="D2583" s="262"/>
    </row>
    <row r="2584" spans="1:4" x14ac:dyDescent="0.3">
      <c r="A2584" s="262"/>
      <c r="D2584" s="262"/>
    </row>
    <row r="2585" spans="1:4" x14ac:dyDescent="0.3">
      <c r="A2585" s="262"/>
      <c r="D2585" s="262"/>
    </row>
    <row r="2586" spans="1:4" x14ac:dyDescent="0.3">
      <c r="A2586" s="262"/>
      <c r="D2586" s="262"/>
    </row>
    <row r="2587" spans="1:4" x14ac:dyDescent="0.3">
      <c r="A2587" s="262"/>
      <c r="D2587" s="262"/>
    </row>
    <row r="2588" spans="1:4" x14ac:dyDescent="0.3">
      <c r="A2588" s="262"/>
      <c r="D2588" s="262"/>
    </row>
    <row r="2589" spans="1:4" x14ac:dyDescent="0.3">
      <c r="A2589" s="262"/>
      <c r="D2589" s="262"/>
    </row>
    <row r="2590" spans="1:4" x14ac:dyDescent="0.3">
      <c r="A2590" s="262"/>
      <c r="D2590" s="262"/>
    </row>
    <row r="2591" spans="1:4" x14ac:dyDescent="0.3">
      <c r="A2591" s="262"/>
      <c r="D2591" s="262"/>
    </row>
    <row r="2592" spans="1:4" x14ac:dyDescent="0.3">
      <c r="A2592" s="262"/>
      <c r="D2592" s="262"/>
    </row>
    <row r="2593" spans="1:4" x14ac:dyDescent="0.3">
      <c r="A2593" s="262"/>
      <c r="D2593" s="262"/>
    </row>
    <row r="2594" spans="1:4" x14ac:dyDescent="0.3">
      <c r="A2594" s="262"/>
      <c r="D2594" s="262"/>
    </row>
    <row r="2595" spans="1:4" x14ac:dyDescent="0.3">
      <c r="A2595" s="262"/>
      <c r="D2595" s="262"/>
    </row>
    <row r="2596" spans="1:4" x14ac:dyDescent="0.3">
      <c r="A2596" s="262"/>
      <c r="D2596" s="262"/>
    </row>
    <row r="2597" spans="1:4" x14ac:dyDescent="0.3">
      <c r="A2597" s="262"/>
      <c r="D2597" s="262"/>
    </row>
    <row r="2598" spans="1:4" x14ac:dyDescent="0.3">
      <c r="A2598" s="262"/>
      <c r="D2598" s="262"/>
    </row>
    <row r="2599" spans="1:4" x14ac:dyDescent="0.3">
      <c r="A2599" s="262"/>
      <c r="D2599" s="262"/>
    </row>
    <row r="2600" spans="1:4" x14ac:dyDescent="0.3">
      <c r="A2600" s="262"/>
      <c r="D2600" s="262"/>
    </row>
    <row r="2601" spans="1:4" x14ac:dyDescent="0.3">
      <c r="A2601" s="262"/>
      <c r="D2601" s="262"/>
    </row>
    <row r="2602" spans="1:4" x14ac:dyDescent="0.3">
      <c r="A2602" s="262"/>
      <c r="D2602" s="262"/>
    </row>
    <row r="2603" spans="1:4" x14ac:dyDescent="0.3">
      <c r="A2603" s="262"/>
      <c r="D2603" s="262"/>
    </row>
    <row r="2604" spans="1:4" x14ac:dyDescent="0.3">
      <c r="A2604" s="262"/>
      <c r="D2604" s="262"/>
    </row>
    <row r="2605" spans="1:4" x14ac:dyDescent="0.3">
      <c r="A2605" s="262"/>
      <c r="D2605" s="262"/>
    </row>
    <row r="2606" spans="1:4" x14ac:dyDescent="0.3">
      <c r="A2606" s="262"/>
      <c r="D2606" s="262"/>
    </row>
    <row r="2607" spans="1:4" x14ac:dyDescent="0.3">
      <c r="A2607" s="262"/>
      <c r="D2607" s="262"/>
    </row>
    <row r="2608" spans="1:4" x14ac:dyDescent="0.3">
      <c r="A2608" s="262"/>
      <c r="D2608" s="262"/>
    </row>
    <row r="2609" spans="1:4" x14ac:dyDescent="0.3">
      <c r="A2609" s="262"/>
      <c r="D2609" s="262"/>
    </row>
    <row r="2610" spans="1:4" x14ac:dyDescent="0.3">
      <c r="A2610" s="262"/>
      <c r="D2610" s="262"/>
    </row>
    <row r="2611" spans="1:4" x14ac:dyDescent="0.3">
      <c r="A2611" s="262"/>
      <c r="D2611" s="262"/>
    </row>
    <row r="2612" spans="1:4" x14ac:dyDescent="0.3">
      <c r="A2612" s="262"/>
      <c r="D2612" s="262"/>
    </row>
    <row r="2613" spans="1:4" x14ac:dyDescent="0.3">
      <c r="A2613" s="262"/>
      <c r="D2613" s="262"/>
    </row>
    <row r="2614" spans="1:4" x14ac:dyDescent="0.3">
      <c r="A2614" s="262"/>
      <c r="D2614" s="262"/>
    </row>
    <row r="2615" spans="1:4" x14ac:dyDescent="0.3">
      <c r="A2615" s="262"/>
      <c r="D2615" s="262"/>
    </row>
    <row r="2616" spans="1:4" x14ac:dyDescent="0.3">
      <c r="A2616" s="262"/>
      <c r="D2616" s="262"/>
    </row>
    <row r="2617" spans="1:4" x14ac:dyDescent="0.3">
      <c r="A2617" s="262"/>
      <c r="D2617" s="262"/>
    </row>
    <row r="2618" spans="1:4" x14ac:dyDescent="0.3">
      <c r="A2618" s="262"/>
      <c r="D2618" s="262"/>
    </row>
    <row r="2619" spans="1:4" x14ac:dyDescent="0.3">
      <c r="A2619" s="262"/>
      <c r="D2619" s="262"/>
    </row>
    <row r="2620" spans="1:4" x14ac:dyDescent="0.3">
      <c r="A2620" s="262"/>
      <c r="D2620" s="262"/>
    </row>
    <row r="2621" spans="1:4" x14ac:dyDescent="0.3">
      <c r="A2621" s="262"/>
      <c r="D2621" s="262"/>
    </row>
    <row r="2622" spans="1:4" x14ac:dyDescent="0.3">
      <c r="A2622" s="262"/>
      <c r="D2622" s="262"/>
    </row>
    <row r="2623" spans="1:4" x14ac:dyDescent="0.3">
      <c r="A2623" s="262"/>
      <c r="D2623" s="262"/>
    </row>
    <row r="2624" spans="1:4" x14ac:dyDescent="0.3">
      <c r="A2624" s="262"/>
      <c r="D2624" s="262"/>
    </row>
    <row r="2625" spans="1:4" x14ac:dyDescent="0.3">
      <c r="A2625" s="262"/>
      <c r="D2625" s="262"/>
    </row>
    <row r="2626" spans="1:4" x14ac:dyDescent="0.3">
      <c r="A2626" s="262"/>
      <c r="D2626" s="262"/>
    </row>
    <row r="2627" spans="1:4" x14ac:dyDescent="0.3">
      <c r="A2627" s="262"/>
      <c r="D2627" s="262"/>
    </row>
    <row r="2628" spans="1:4" x14ac:dyDescent="0.3">
      <c r="A2628" s="262"/>
      <c r="D2628" s="262"/>
    </row>
    <row r="2629" spans="1:4" x14ac:dyDescent="0.3">
      <c r="A2629" s="262"/>
      <c r="D2629" s="262"/>
    </row>
    <row r="2630" spans="1:4" x14ac:dyDescent="0.3">
      <c r="A2630" s="262"/>
      <c r="D2630" s="262"/>
    </row>
    <row r="2631" spans="1:4" x14ac:dyDescent="0.3">
      <c r="A2631" s="262"/>
      <c r="D2631" s="262"/>
    </row>
    <row r="2632" spans="1:4" x14ac:dyDescent="0.3">
      <c r="A2632" s="262"/>
      <c r="D2632" s="262"/>
    </row>
    <row r="2633" spans="1:4" x14ac:dyDescent="0.3">
      <c r="A2633" s="262"/>
      <c r="D2633" s="262"/>
    </row>
    <row r="2634" spans="1:4" x14ac:dyDescent="0.3">
      <c r="A2634" s="262"/>
      <c r="D2634" s="262"/>
    </row>
    <row r="2635" spans="1:4" x14ac:dyDescent="0.3">
      <c r="A2635" s="262"/>
      <c r="D2635" s="262"/>
    </row>
    <row r="2636" spans="1:4" x14ac:dyDescent="0.3">
      <c r="A2636" s="262"/>
      <c r="D2636" s="262"/>
    </row>
    <row r="2637" spans="1:4" x14ac:dyDescent="0.3">
      <c r="A2637" s="262"/>
      <c r="D2637" s="262"/>
    </row>
    <row r="2638" spans="1:4" x14ac:dyDescent="0.3">
      <c r="A2638" s="262"/>
      <c r="D2638" s="262"/>
    </row>
    <row r="2639" spans="1:4" x14ac:dyDescent="0.3">
      <c r="A2639" s="262"/>
      <c r="D2639" s="262"/>
    </row>
    <row r="2640" spans="1:4" x14ac:dyDescent="0.3">
      <c r="A2640" s="262"/>
      <c r="D2640" s="262"/>
    </row>
    <row r="2641" spans="1:4" x14ac:dyDescent="0.3">
      <c r="A2641" s="262"/>
      <c r="D2641" s="262"/>
    </row>
    <row r="2642" spans="1:4" x14ac:dyDescent="0.3">
      <c r="A2642" s="262"/>
      <c r="D2642" s="262"/>
    </row>
    <row r="2643" spans="1:4" x14ac:dyDescent="0.3">
      <c r="A2643" s="262"/>
      <c r="D2643" s="262"/>
    </row>
    <row r="2644" spans="1:4" x14ac:dyDescent="0.3">
      <c r="A2644" s="262"/>
      <c r="D2644" s="262"/>
    </row>
    <row r="2645" spans="1:4" x14ac:dyDescent="0.3">
      <c r="A2645" s="262"/>
      <c r="D2645" s="262"/>
    </row>
    <row r="2646" spans="1:4" x14ac:dyDescent="0.3">
      <c r="A2646" s="262"/>
      <c r="D2646" s="262"/>
    </row>
    <row r="2647" spans="1:4" x14ac:dyDescent="0.3">
      <c r="A2647" s="262"/>
      <c r="D2647" s="262"/>
    </row>
    <row r="2648" spans="1:4" x14ac:dyDescent="0.3">
      <c r="A2648" s="262"/>
      <c r="D2648" s="262"/>
    </row>
    <row r="2649" spans="1:4" x14ac:dyDescent="0.3">
      <c r="A2649" s="262"/>
      <c r="D2649" s="262"/>
    </row>
    <row r="2650" spans="1:4" x14ac:dyDescent="0.3">
      <c r="A2650" s="262"/>
      <c r="D2650" s="262"/>
    </row>
    <row r="2651" spans="1:4" x14ac:dyDescent="0.3">
      <c r="A2651" s="262"/>
      <c r="D2651" s="262"/>
    </row>
    <row r="2652" spans="1:4" x14ac:dyDescent="0.3">
      <c r="A2652" s="262"/>
      <c r="D2652" s="262"/>
    </row>
    <row r="2653" spans="1:4" x14ac:dyDescent="0.3">
      <c r="A2653" s="262"/>
      <c r="D2653" s="262"/>
    </row>
    <row r="2654" spans="1:4" x14ac:dyDescent="0.3">
      <c r="A2654" s="262"/>
      <c r="D2654" s="262"/>
    </row>
    <row r="2655" spans="1:4" x14ac:dyDescent="0.3">
      <c r="A2655" s="262"/>
      <c r="D2655" s="262"/>
    </row>
    <row r="2656" spans="1:4" x14ac:dyDescent="0.3">
      <c r="A2656" s="262"/>
      <c r="D2656" s="262"/>
    </row>
    <row r="2657" spans="1:4" x14ac:dyDescent="0.3">
      <c r="A2657" s="262"/>
      <c r="D2657" s="262"/>
    </row>
    <row r="2658" spans="1:4" x14ac:dyDescent="0.3">
      <c r="A2658" s="262"/>
      <c r="D2658" s="262"/>
    </row>
    <row r="2659" spans="1:4" x14ac:dyDescent="0.3">
      <c r="A2659" s="262"/>
      <c r="D2659" s="262"/>
    </row>
    <row r="2660" spans="1:4" x14ac:dyDescent="0.3">
      <c r="A2660" s="262"/>
      <c r="D2660" s="262"/>
    </row>
    <row r="2661" spans="1:4" x14ac:dyDescent="0.3">
      <c r="A2661" s="262"/>
      <c r="D2661" s="262"/>
    </row>
    <row r="2662" spans="1:4" x14ac:dyDescent="0.3">
      <c r="A2662" s="262"/>
      <c r="D2662" s="262"/>
    </row>
    <row r="2663" spans="1:4" x14ac:dyDescent="0.3">
      <c r="A2663" s="262"/>
      <c r="D2663" s="262"/>
    </row>
    <row r="2664" spans="1:4" x14ac:dyDescent="0.3">
      <c r="A2664" s="262"/>
      <c r="D2664" s="262"/>
    </row>
    <row r="2665" spans="1:4" x14ac:dyDescent="0.3">
      <c r="A2665" s="262"/>
      <c r="D2665" s="262"/>
    </row>
    <row r="2666" spans="1:4" x14ac:dyDescent="0.3">
      <c r="A2666" s="262"/>
      <c r="D2666" s="262"/>
    </row>
    <row r="2667" spans="1:4" x14ac:dyDescent="0.3">
      <c r="A2667" s="262"/>
      <c r="D2667" s="262"/>
    </row>
    <row r="2668" spans="1:4" x14ac:dyDescent="0.3">
      <c r="A2668" s="262"/>
      <c r="D2668" s="262"/>
    </row>
    <row r="2669" spans="1:4" x14ac:dyDescent="0.3">
      <c r="A2669" s="262"/>
      <c r="D2669" s="262"/>
    </row>
    <row r="2670" spans="1:4" x14ac:dyDescent="0.3">
      <c r="A2670" s="262"/>
      <c r="D2670" s="262"/>
    </row>
    <row r="2671" spans="1:4" x14ac:dyDescent="0.3">
      <c r="A2671" s="262"/>
      <c r="D2671" s="262"/>
    </row>
    <row r="2672" spans="1:4" x14ac:dyDescent="0.3">
      <c r="A2672" s="262"/>
      <c r="D2672" s="262"/>
    </row>
    <row r="2673" spans="1:4" x14ac:dyDescent="0.3">
      <c r="A2673" s="262"/>
      <c r="D2673" s="262"/>
    </row>
    <row r="2674" spans="1:4" x14ac:dyDescent="0.3">
      <c r="A2674" s="262"/>
      <c r="D2674" s="262"/>
    </row>
    <row r="2675" spans="1:4" x14ac:dyDescent="0.3">
      <c r="A2675" s="262"/>
      <c r="D2675" s="262"/>
    </row>
    <row r="2676" spans="1:4" x14ac:dyDescent="0.3">
      <c r="A2676" s="262"/>
      <c r="D2676" s="262"/>
    </row>
    <row r="2677" spans="1:4" x14ac:dyDescent="0.3">
      <c r="A2677" s="262"/>
      <c r="D2677" s="262"/>
    </row>
    <row r="2678" spans="1:4" x14ac:dyDescent="0.3">
      <c r="A2678" s="262"/>
      <c r="D2678" s="262"/>
    </row>
    <row r="2679" spans="1:4" x14ac:dyDescent="0.3">
      <c r="A2679" s="262"/>
      <c r="D2679" s="262"/>
    </row>
    <row r="2680" spans="1:4" x14ac:dyDescent="0.3">
      <c r="A2680" s="262"/>
      <c r="D2680" s="262"/>
    </row>
    <row r="2681" spans="1:4" x14ac:dyDescent="0.3">
      <c r="A2681" s="262"/>
      <c r="D2681" s="262"/>
    </row>
    <row r="2682" spans="1:4" x14ac:dyDescent="0.3">
      <c r="A2682" s="262"/>
      <c r="D2682" s="262"/>
    </row>
    <row r="2683" spans="1:4" x14ac:dyDescent="0.3">
      <c r="A2683" s="262"/>
      <c r="D2683" s="262"/>
    </row>
    <row r="2684" spans="1:4" x14ac:dyDescent="0.3">
      <c r="A2684" s="262"/>
      <c r="D2684" s="262"/>
    </row>
    <row r="2685" spans="1:4" x14ac:dyDescent="0.3">
      <c r="A2685" s="262"/>
      <c r="D2685" s="262"/>
    </row>
    <row r="2686" spans="1:4" x14ac:dyDescent="0.3">
      <c r="A2686" s="262"/>
      <c r="D2686" s="262"/>
    </row>
    <row r="2687" spans="1:4" x14ac:dyDescent="0.3">
      <c r="A2687" s="262"/>
      <c r="D2687" s="262"/>
    </row>
    <row r="2688" spans="1:4" x14ac:dyDescent="0.3">
      <c r="A2688" s="262"/>
      <c r="D2688" s="262"/>
    </row>
    <row r="2689" spans="1:4" x14ac:dyDescent="0.3">
      <c r="A2689" s="262"/>
      <c r="D2689" s="262"/>
    </row>
    <row r="2690" spans="1:4" x14ac:dyDescent="0.3">
      <c r="A2690" s="262"/>
      <c r="D2690" s="262"/>
    </row>
    <row r="2691" spans="1:4" x14ac:dyDescent="0.3">
      <c r="A2691" s="262"/>
      <c r="D2691" s="262"/>
    </row>
    <row r="2692" spans="1:4" x14ac:dyDescent="0.3">
      <c r="A2692" s="262"/>
      <c r="D2692" s="262"/>
    </row>
    <row r="2693" spans="1:4" x14ac:dyDescent="0.3">
      <c r="A2693" s="262"/>
      <c r="D2693" s="262"/>
    </row>
    <row r="2694" spans="1:4" x14ac:dyDescent="0.3">
      <c r="A2694" s="262"/>
      <c r="D2694" s="262"/>
    </row>
    <row r="2695" spans="1:4" x14ac:dyDescent="0.3">
      <c r="A2695" s="262"/>
      <c r="D2695" s="262"/>
    </row>
    <row r="2696" spans="1:4" x14ac:dyDescent="0.3">
      <c r="A2696" s="262"/>
      <c r="D2696" s="262"/>
    </row>
    <row r="2697" spans="1:4" x14ac:dyDescent="0.3">
      <c r="A2697" s="262"/>
      <c r="D2697" s="262"/>
    </row>
    <row r="2698" spans="1:4" x14ac:dyDescent="0.3">
      <c r="A2698" s="262"/>
      <c r="D2698" s="262"/>
    </row>
    <row r="2699" spans="1:4" x14ac:dyDescent="0.3">
      <c r="A2699" s="262"/>
      <c r="D2699" s="262"/>
    </row>
    <row r="2700" spans="1:4" x14ac:dyDescent="0.3">
      <c r="A2700" s="262"/>
      <c r="D2700" s="262"/>
    </row>
    <row r="2701" spans="1:4" x14ac:dyDescent="0.3">
      <c r="A2701" s="262"/>
      <c r="D2701" s="262"/>
    </row>
    <row r="2702" spans="1:4" x14ac:dyDescent="0.3">
      <c r="A2702" s="262"/>
      <c r="D2702" s="262"/>
    </row>
    <row r="2703" spans="1:4" x14ac:dyDescent="0.3">
      <c r="A2703" s="262"/>
      <c r="D2703" s="262"/>
    </row>
    <row r="2704" spans="1:4" x14ac:dyDescent="0.3">
      <c r="A2704" s="262"/>
      <c r="D2704" s="262"/>
    </row>
    <row r="2705" spans="1:4" x14ac:dyDescent="0.3">
      <c r="A2705" s="262"/>
      <c r="D2705" s="262"/>
    </row>
    <row r="2706" spans="1:4" x14ac:dyDescent="0.3">
      <c r="A2706" s="262"/>
      <c r="D2706" s="262"/>
    </row>
    <row r="2707" spans="1:4" x14ac:dyDescent="0.3">
      <c r="A2707" s="262"/>
      <c r="D2707" s="262"/>
    </row>
    <row r="2708" spans="1:4" x14ac:dyDescent="0.3">
      <c r="A2708" s="262"/>
      <c r="D2708" s="262"/>
    </row>
    <row r="2709" spans="1:4" x14ac:dyDescent="0.3">
      <c r="A2709" s="262"/>
      <c r="D2709" s="262"/>
    </row>
    <row r="2710" spans="1:4" x14ac:dyDescent="0.3">
      <c r="A2710" s="262"/>
      <c r="D2710" s="262"/>
    </row>
    <row r="2711" spans="1:4" x14ac:dyDescent="0.3">
      <c r="A2711" s="262"/>
      <c r="D2711" s="262"/>
    </row>
    <row r="2712" spans="1:4" x14ac:dyDescent="0.3">
      <c r="A2712" s="262"/>
      <c r="D2712" s="262"/>
    </row>
    <row r="2713" spans="1:4" x14ac:dyDescent="0.3">
      <c r="A2713" s="262"/>
      <c r="D2713" s="262"/>
    </row>
    <row r="2714" spans="1:4" x14ac:dyDescent="0.3">
      <c r="A2714" s="262"/>
      <c r="D2714" s="262"/>
    </row>
    <row r="2715" spans="1:4" x14ac:dyDescent="0.3">
      <c r="A2715" s="262"/>
      <c r="D2715" s="262"/>
    </row>
    <row r="2716" spans="1:4" x14ac:dyDescent="0.3">
      <c r="A2716" s="262"/>
      <c r="D2716" s="262"/>
    </row>
    <row r="2717" spans="1:4" x14ac:dyDescent="0.3">
      <c r="A2717" s="262"/>
      <c r="D2717" s="262"/>
    </row>
    <row r="2718" spans="1:4" x14ac:dyDescent="0.3">
      <c r="A2718" s="262"/>
      <c r="D2718" s="262"/>
    </row>
    <row r="2719" spans="1:4" x14ac:dyDescent="0.3">
      <c r="A2719" s="262"/>
      <c r="D2719" s="262"/>
    </row>
    <row r="2720" spans="1:4" x14ac:dyDescent="0.3">
      <c r="A2720" s="262"/>
      <c r="D2720" s="262"/>
    </row>
    <row r="2721" spans="1:4" x14ac:dyDescent="0.3">
      <c r="A2721" s="262"/>
      <c r="D2721" s="262"/>
    </row>
    <row r="2722" spans="1:4" x14ac:dyDescent="0.3">
      <c r="A2722" s="262"/>
      <c r="D2722" s="262"/>
    </row>
    <row r="2723" spans="1:4" x14ac:dyDescent="0.3">
      <c r="A2723" s="262"/>
      <c r="D2723" s="262"/>
    </row>
    <row r="2724" spans="1:4" x14ac:dyDescent="0.3">
      <c r="A2724" s="262"/>
      <c r="D2724" s="262"/>
    </row>
    <row r="2725" spans="1:4" x14ac:dyDescent="0.3">
      <c r="A2725" s="262"/>
      <c r="D2725" s="262"/>
    </row>
    <row r="2726" spans="1:4" x14ac:dyDescent="0.3">
      <c r="A2726" s="262"/>
      <c r="D2726" s="262"/>
    </row>
    <row r="2727" spans="1:4" x14ac:dyDescent="0.3">
      <c r="A2727" s="262"/>
      <c r="D2727" s="262"/>
    </row>
    <row r="2728" spans="1:4" x14ac:dyDescent="0.3">
      <c r="A2728" s="262"/>
      <c r="D2728" s="262"/>
    </row>
    <row r="2729" spans="1:4" x14ac:dyDescent="0.3">
      <c r="A2729" s="262"/>
      <c r="D2729" s="262"/>
    </row>
    <row r="2730" spans="1:4" x14ac:dyDescent="0.3">
      <c r="A2730" s="262"/>
      <c r="D2730" s="262"/>
    </row>
    <row r="2731" spans="1:4" x14ac:dyDescent="0.3">
      <c r="A2731" s="262"/>
      <c r="D2731" s="262"/>
    </row>
    <row r="2732" spans="1:4" x14ac:dyDescent="0.3">
      <c r="A2732" s="262"/>
      <c r="D2732" s="262"/>
    </row>
    <row r="2733" spans="1:4" x14ac:dyDescent="0.3">
      <c r="A2733" s="262"/>
      <c r="D2733" s="262"/>
    </row>
    <row r="2734" spans="1:4" x14ac:dyDescent="0.3">
      <c r="A2734" s="262"/>
      <c r="D2734" s="262"/>
    </row>
    <row r="2735" spans="1:4" x14ac:dyDescent="0.3">
      <c r="A2735" s="262"/>
      <c r="D2735" s="262"/>
    </row>
    <row r="2736" spans="1:4" x14ac:dyDescent="0.3">
      <c r="A2736" s="262"/>
      <c r="D2736" s="262"/>
    </row>
    <row r="2737" spans="1:4" x14ac:dyDescent="0.3">
      <c r="A2737" s="262"/>
      <c r="D2737" s="262"/>
    </row>
    <row r="2738" spans="1:4" x14ac:dyDescent="0.3">
      <c r="A2738" s="262"/>
      <c r="D2738" s="262"/>
    </row>
    <row r="2739" spans="1:4" x14ac:dyDescent="0.3">
      <c r="A2739" s="262"/>
      <c r="D2739" s="262"/>
    </row>
    <row r="2740" spans="1:4" x14ac:dyDescent="0.3">
      <c r="A2740" s="262"/>
      <c r="D2740" s="262"/>
    </row>
    <row r="2741" spans="1:4" x14ac:dyDescent="0.3">
      <c r="A2741" s="262"/>
      <c r="D2741" s="262"/>
    </row>
    <row r="2742" spans="1:4" x14ac:dyDescent="0.3">
      <c r="A2742" s="262"/>
      <c r="D2742" s="262"/>
    </row>
    <row r="2743" spans="1:4" x14ac:dyDescent="0.3">
      <c r="A2743" s="262"/>
      <c r="D2743" s="262"/>
    </row>
    <row r="2744" spans="1:4" x14ac:dyDescent="0.3">
      <c r="A2744" s="262"/>
      <c r="D2744" s="262"/>
    </row>
    <row r="2745" spans="1:4" x14ac:dyDescent="0.3">
      <c r="A2745" s="262"/>
      <c r="D2745" s="262"/>
    </row>
    <row r="2746" spans="1:4" x14ac:dyDescent="0.3">
      <c r="A2746" s="262"/>
      <c r="D2746" s="262"/>
    </row>
    <row r="2747" spans="1:4" x14ac:dyDescent="0.3">
      <c r="A2747" s="262"/>
      <c r="D2747" s="262"/>
    </row>
    <row r="2748" spans="1:4" x14ac:dyDescent="0.3">
      <c r="A2748" s="262"/>
      <c r="D2748" s="262"/>
    </row>
    <row r="2749" spans="1:4" x14ac:dyDescent="0.3">
      <c r="A2749" s="262"/>
      <c r="D2749" s="262"/>
    </row>
    <row r="2750" spans="1:4" x14ac:dyDescent="0.3">
      <c r="A2750" s="262"/>
      <c r="D2750" s="262"/>
    </row>
    <row r="2751" spans="1:4" x14ac:dyDescent="0.3">
      <c r="A2751" s="262"/>
      <c r="D2751" s="262"/>
    </row>
    <row r="2752" spans="1:4" x14ac:dyDescent="0.3">
      <c r="A2752" s="262"/>
      <c r="D2752" s="262"/>
    </row>
    <row r="2753" spans="1:4" x14ac:dyDescent="0.3">
      <c r="A2753" s="262"/>
      <c r="D2753" s="262"/>
    </row>
    <row r="2754" spans="1:4" x14ac:dyDescent="0.3">
      <c r="A2754" s="262"/>
      <c r="D2754" s="262"/>
    </row>
    <row r="2755" spans="1:4" x14ac:dyDescent="0.3">
      <c r="A2755" s="262"/>
      <c r="D2755" s="262"/>
    </row>
    <row r="2756" spans="1:4" x14ac:dyDescent="0.3">
      <c r="A2756" s="262"/>
      <c r="D2756" s="262"/>
    </row>
    <row r="2757" spans="1:4" x14ac:dyDescent="0.3">
      <c r="A2757" s="262"/>
      <c r="D2757" s="262"/>
    </row>
    <row r="2758" spans="1:4" x14ac:dyDescent="0.3">
      <c r="A2758" s="262"/>
      <c r="D2758" s="262"/>
    </row>
    <row r="2759" spans="1:4" x14ac:dyDescent="0.3">
      <c r="A2759" s="262"/>
      <c r="D2759" s="262"/>
    </row>
    <row r="2760" spans="1:4" x14ac:dyDescent="0.3">
      <c r="A2760" s="262"/>
      <c r="D2760" s="262"/>
    </row>
    <row r="2761" spans="1:4" x14ac:dyDescent="0.3">
      <c r="A2761" s="262"/>
      <c r="D2761" s="262"/>
    </row>
    <row r="2762" spans="1:4" x14ac:dyDescent="0.3">
      <c r="A2762" s="262"/>
      <c r="D2762" s="262"/>
    </row>
    <row r="2763" spans="1:4" x14ac:dyDescent="0.3">
      <c r="A2763" s="262"/>
      <c r="D2763" s="262"/>
    </row>
    <row r="2764" spans="1:4" x14ac:dyDescent="0.3">
      <c r="A2764" s="262"/>
      <c r="D2764" s="262"/>
    </row>
    <row r="2765" spans="1:4" x14ac:dyDescent="0.3">
      <c r="A2765" s="262"/>
      <c r="D2765" s="262"/>
    </row>
    <row r="2766" spans="1:4" x14ac:dyDescent="0.3">
      <c r="A2766" s="262"/>
      <c r="D2766" s="262"/>
    </row>
    <row r="2767" spans="1:4" x14ac:dyDescent="0.3">
      <c r="A2767" s="262"/>
      <c r="D2767" s="262"/>
    </row>
    <row r="2768" spans="1:4" x14ac:dyDescent="0.3">
      <c r="A2768" s="262"/>
      <c r="D2768" s="262"/>
    </row>
    <row r="2769" spans="1:4" x14ac:dyDescent="0.3">
      <c r="A2769" s="262"/>
      <c r="D2769" s="262"/>
    </row>
    <row r="2770" spans="1:4" x14ac:dyDescent="0.3">
      <c r="A2770" s="262"/>
      <c r="D2770" s="262"/>
    </row>
    <row r="2771" spans="1:4" x14ac:dyDescent="0.3">
      <c r="A2771" s="262"/>
      <c r="D2771" s="262"/>
    </row>
    <row r="2772" spans="1:4" x14ac:dyDescent="0.3">
      <c r="A2772" s="262"/>
      <c r="D2772" s="262"/>
    </row>
    <row r="2773" spans="1:4" x14ac:dyDescent="0.3">
      <c r="A2773" s="262"/>
      <c r="D2773" s="262"/>
    </row>
    <row r="2774" spans="1:4" x14ac:dyDescent="0.3">
      <c r="A2774" s="262"/>
      <c r="D2774" s="262"/>
    </row>
    <row r="2775" spans="1:4" x14ac:dyDescent="0.3">
      <c r="A2775" s="262"/>
      <c r="D2775" s="262"/>
    </row>
    <row r="2776" spans="1:4" x14ac:dyDescent="0.3">
      <c r="A2776" s="262"/>
      <c r="D2776" s="262"/>
    </row>
    <row r="2777" spans="1:4" x14ac:dyDescent="0.3">
      <c r="A2777" s="262"/>
      <c r="D2777" s="262"/>
    </row>
    <row r="2778" spans="1:4" x14ac:dyDescent="0.3">
      <c r="A2778" s="262"/>
      <c r="D2778" s="262"/>
    </row>
    <row r="2779" spans="1:4" x14ac:dyDescent="0.3">
      <c r="A2779" s="262"/>
      <c r="D2779" s="262"/>
    </row>
    <row r="2780" spans="1:4" x14ac:dyDescent="0.3">
      <c r="A2780" s="262"/>
      <c r="D2780" s="262"/>
    </row>
    <row r="2781" spans="1:4" x14ac:dyDescent="0.3">
      <c r="A2781" s="262"/>
      <c r="D2781" s="262"/>
    </row>
    <row r="2782" spans="1:4" x14ac:dyDescent="0.3">
      <c r="A2782" s="262"/>
      <c r="D2782" s="262"/>
    </row>
    <row r="2783" spans="1:4" x14ac:dyDescent="0.3">
      <c r="A2783" s="262"/>
      <c r="D2783" s="262"/>
    </row>
    <row r="2784" spans="1:4" x14ac:dyDescent="0.3">
      <c r="A2784" s="262"/>
      <c r="D2784" s="262"/>
    </row>
    <row r="2785" spans="1:4" x14ac:dyDescent="0.3">
      <c r="A2785" s="262"/>
      <c r="D2785" s="262"/>
    </row>
    <row r="2786" spans="1:4" x14ac:dyDescent="0.3">
      <c r="A2786" s="262"/>
      <c r="D2786" s="262"/>
    </row>
    <row r="2787" spans="1:4" x14ac:dyDescent="0.3">
      <c r="A2787" s="262"/>
      <c r="D2787" s="262"/>
    </row>
    <row r="2788" spans="1:4" x14ac:dyDescent="0.3">
      <c r="A2788" s="262"/>
      <c r="D2788" s="262"/>
    </row>
    <row r="2789" spans="1:4" x14ac:dyDescent="0.3">
      <c r="A2789" s="262"/>
      <c r="D2789" s="262"/>
    </row>
    <row r="2790" spans="1:4" x14ac:dyDescent="0.3">
      <c r="A2790" s="262"/>
      <c r="D2790" s="262"/>
    </row>
    <row r="2791" spans="1:4" x14ac:dyDescent="0.3">
      <c r="A2791" s="262"/>
      <c r="D2791" s="262"/>
    </row>
    <row r="2792" spans="1:4" x14ac:dyDescent="0.3">
      <c r="A2792" s="262"/>
      <c r="D2792" s="262"/>
    </row>
    <row r="2793" spans="1:4" x14ac:dyDescent="0.3">
      <c r="A2793" s="262"/>
      <c r="D2793" s="262"/>
    </row>
    <row r="2794" spans="1:4" x14ac:dyDescent="0.3">
      <c r="A2794" s="262"/>
      <c r="D2794" s="262"/>
    </row>
    <row r="2795" spans="1:4" x14ac:dyDescent="0.3">
      <c r="A2795" s="262"/>
      <c r="D2795" s="262"/>
    </row>
    <row r="2796" spans="1:4" x14ac:dyDescent="0.3">
      <c r="A2796" s="262"/>
      <c r="D2796" s="262"/>
    </row>
    <row r="2797" spans="1:4" x14ac:dyDescent="0.3">
      <c r="A2797" s="262"/>
      <c r="D2797" s="262"/>
    </row>
    <row r="2798" spans="1:4" x14ac:dyDescent="0.3">
      <c r="A2798" s="262"/>
      <c r="D2798" s="262"/>
    </row>
    <row r="2799" spans="1:4" x14ac:dyDescent="0.3">
      <c r="A2799" s="262"/>
      <c r="D2799" s="262"/>
    </row>
    <row r="2800" spans="1:4" x14ac:dyDescent="0.3">
      <c r="A2800" s="262"/>
      <c r="D2800" s="262"/>
    </row>
    <row r="2801" spans="1:4" x14ac:dyDescent="0.3">
      <c r="A2801" s="262"/>
      <c r="D2801" s="262"/>
    </row>
    <row r="2802" spans="1:4" x14ac:dyDescent="0.3">
      <c r="A2802" s="262"/>
      <c r="D2802" s="262"/>
    </row>
    <row r="2803" spans="1:4" x14ac:dyDescent="0.3">
      <c r="A2803" s="262"/>
      <c r="D2803" s="262"/>
    </row>
    <row r="2804" spans="1:4" x14ac:dyDescent="0.3">
      <c r="A2804" s="262"/>
      <c r="D2804" s="262"/>
    </row>
    <row r="2805" spans="1:4" x14ac:dyDescent="0.3">
      <c r="A2805" s="262"/>
      <c r="D2805" s="262"/>
    </row>
    <row r="2806" spans="1:4" x14ac:dyDescent="0.3">
      <c r="A2806" s="262"/>
      <c r="D2806" s="262"/>
    </row>
    <row r="2807" spans="1:4" x14ac:dyDescent="0.3">
      <c r="A2807" s="262"/>
      <c r="D2807" s="262"/>
    </row>
    <row r="2808" spans="1:4" x14ac:dyDescent="0.3">
      <c r="A2808" s="262"/>
      <c r="D2808" s="262"/>
    </row>
    <row r="2809" spans="1:4" x14ac:dyDescent="0.3">
      <c r="A2809" s="262"/>
      <c r="D2809" s="262"/>
    </row>
    <row r="2810" spans="1:4" x14ac:dyDescent="0.3">
      <c r="A2810" s="262"/>
      <c r="D2810" s="262"/>
    </row>
    <row r="2811" spans="1:4" x14ac:dyDescent="0.3">
      <c r="A2811" s="262"/>
      <c r="D2811" s="262"/>
    </row>
    <row r="2812" spans="1:4" x14ac:dyDescent="0.3">
      <c r="A2812" s="262"/>
      <c r="D2812" s="262"/>
    </row>
    <row r="2813" spans="1:4" x14ac:dyDescent="0.3">
      <c r="A2813" s="262"/>
      <c r="D2813" s="262"/>
    </row>
    <row r="2814" spans="1:4" x14ac:dyDescent="0.3">
      <c r="A2814" s="262"/>
      <c r="D2814" s="262"/>
    </row>
    <row r="2815" spans="1:4" x14ac:dyDescent="0.3">
      <c r="A2815" s="262"/>
      <c r="D2815" s="262"/>
    </row>
    <row r="2816" spans="1:4" x14ac:dyDescent="0.3">
      <c r="A2816" s="262"/>
      <c r="D2816" s="262"/>
    </row>
    <row r="2817" spans="1:4" x14ac:dyDescent="0.3">
      <c r="A2817" s="262"/>
      <c r="D2817" s="262"/>
    </row>
    <row r="2818" spans="1:4" x14ac:dyDescent="0.3">
      <c r="A2818" s="262"/>
      <c r="D2818" s="262"/>
    </row>
    <row r="2819" spans="1:4" x14ac:dyDescent="0.3">
      <c r="A2819" s="262"/>
      <c r="D2819" s="262"/>
    </row>
    <row r="2820" spans="1:4" x14ac:dyDescent="0.3">
      <c r="A2820" s="262"/>
      <c r="D2820" s="262"/>
    </row>
    <row r="2821" spans="1:4" x14ac:dyDescent="0.3">
      <c r="A2821" s="262"/>
      <c r="D2821" s="262"/>
    </row>
    <row r="2822" spans="1:4" x14ac:dyDescent="0.3">
      <c r="A2822" s="262"/>
      <c r="D2822" s="262"/>
    </row>
    <row r="2823" spans="1:4" x14ac:dyDescent="0.3">
      <c r="A2823" s="262"/>
      <c r="D2823" s="262"/>
    </row>
    <row r="2824" spans="1:4" x14ac:dyDescent="0.3">
      <c r="A2824" s="262"/>
      <c r="D2824" s="262"/>
    </row>
    <row r="2825" spans="1:4" x14ac:dyDescent="0.3">
      <c r="A2825" s="262"/>
      <c r="D2825" s="262"/>
    </row>
    <row r="2826" spans="1:4" x14ac:dyDescent="0.3">
      <c r="A2826" s="262"/>
      <c r="D2826" s="262"/>
    </row>
    <row r="2827" spans="1:4" x14ac:dyDescent="0.3">
      <c r="A2827" s="262"/>
      <c r="D2827" s="262"/>
    </row>
    <row r="2828" spans="1:4" x14ac:dyDescent="0.3">
      <c r="A2828" s="262"/>
      <c r="D2828" s="262"/>
    </row>
    <row r="2829" spans="1:4" x14ac:dyDescent="0.3">
      <c r="A2829" s="262"/>
      <c r="D2829" s="262"/>
    </row>
    <row r="2830" spans="1:4" x14ac:dyDescent="0.3">
      <c r="A2830" s="262"/>
      <c r="D2830" s="262"/>
    </row>
    <row r="2831" spans="1:4" x14ac:dyDescent="0.3">
      <c r="A2831" s="262"/>
      <c r="D2831" s="262"/>
    </row>
    <row r="2832" spans="1:4" x14ac:dyDescent="0.3">
      <c r="A2832" s="262"/>
      <c r="D2832" s="262"/>
    </row>
    <row r="2833" spans="1:4" x14ac:dyDescent="0.3">
      <c r="A2833" s="262"/>
      <c r="D2833" s="262"/>
    </row>
    <row r="2834" spans="1:4" x14ac:dyDescent="0.3">
      <c r="A2834" s="262"/>
      <c r="D2834" s="262"/>
    </row>
    <row r="2835" spans="1:4" x14ac:dyDescent="0.3">
      <c r="A2835" s="262"/>
      <c r="D2835" s="262"/>
    </row>
    <row r="2836" spans="1:4" x14ac:dyDescent="0.3">
      <c r="A2836" s="262"/>
      <c r="D2836" s="262"/>
    </row>
    <row r="2837" spans="1:4" x14ac:dyDescent="0.3">
      <c r="A2837" s="262"/>
      <c r="D2837" s="262"/>
    </row>
    <row r="2838" spans="1:4" x14ac:dyDescent="0.3">
      <c r="A2838" s="262"/>
      <c r="D2838" s="262"/>
    </row>
    <row r="2839" spans="1:4" x14ac:dyDescent="0.3">
      <c r="A2839" s="262"/>
      <c r="D2839" s="262"/>
    </row>
    <row r="2840" spans="1:4" x14ac:dyDescent="0.3">
      <c r="A2840" s="262"/>
      <c r="D2840" s="262"/>
    </row>
    <row r="2841" spans="1:4" x14ac:dyDescent="0.3">
      <c r="A2841" s="262"/>
      <c r="D2841" s="262"/>
    </row>
    <row r="2842" spans="1:4" x14ac:dyDescent="0.3">
      <c r="A2842" s="262"/>
      <c r="D2842" s="262"/>
    </row>
    <row r="2843" spans="1:4" x14ac:dyDescent="0.3">
      <c r="A2843" s="262"/>
      <c r="D2843" s="262"/>
    </row>
    <row r="2844" spans="1:4" x14ac:dyDescent="0.3">
      <c r="A2844" s="262"/>
      <c r="D2844" s="262"/>
    </row>
    <row r="2845" spans="1:4" x14ac:dyDescent="0.3">
      <c r="A2845" s="262"/>
      <c r="D2845" s="262"/>
    </row>
    <row r="2846" spans="1:4" x14ac:dyDescent="0.3">
      <c r="A2846" s="262"/>
      <c r="D2846" s="262"/>
    </row>
    <row r="2847" spans="1:4" x14ac:dyDescent="0.3">
      <c r="A2847" s="262"/>
      <c r="D2847" s="262"/>
    </row>
    <row r="2848" spans="1:4" x14ac:dyDescent="0.3">
      <c r="A2848" s="262"/>
      <c r="D2848" s="262"/>
    </row>
    <row r="2849" spans="1:4" x14ac:dyDescent="0.3">
      <c r="A2849" s="262"/>
      <c r="D2849" s="262"/>
    </row>
    <row r="2850" spans="1:4" x14ac:dyDescent="0.3">
      <c r="A2850" s="262"/>
      <c r="D2850" s="262"/>
    </row>
    <row r="2851" spans="1:4" x14ac:dyDescent="0.3">
      <c r="A2851" s="262"/>
      <c r="D2851" s="262"/>
    </row>
    <row r="2852" spans="1:4" x14ac:dyDescent="0.3">
      <c r="A2852" s="262"/>
      <c r="D2852" s="262"/>
    </row>
    <row r="2853" spans="1:4" x14ac:dyDescent="0.3">
      <c r="A2853" s="262"/>
      <c r="D2853" s="262"/>
    </row>
    <row r="2854" spans="1:4" x14ac:dyDescent="0.3">
      <c r="A2854" s="262"/>
      <c r="D2854" s="262"/>
    </row>
    <row r="2855" spans="1:4" x14ac:dyDescent="0.3">
      <c r="A2855" s="262"/>
      <c r="D2855" s="262"/>
    </row>
    <row r="2856" spans="1:4" x14ac:dyDescent="0.3">
      <c r="A2856" s="262"/>
      <c r="D2856" s="262"/>
    </row>
    <row r="2857" spans="1:4" x14ac:dyDescent="0.3">
      <c r="A2857" s="262"/>
      <c r="D2857" s="262"/>
    </row>
    <row r="2858" spans="1:4" x14ac:dyDescent="0.3">
      <c r="A2858" s="262"/>
      <c r="D2858" s="262"/>
    </row>
    <row r="2859" spans="1:4" x14ac:dyDescent="0.3">
      <c r="A2859" s="262"/>
      <c r="D2859" s="262"/>
    </row>
    <row r="2860" spans="1:4" x14ac:dyDescent="0.3">
      <c r="A2860" s="262"/>
      <c r="D2860" s="262"/>
    </row>
    <row r="2861" spans="1:4" x14ac:dyDescent="0.3">
      <c r="A2861" s="262"/>
      <c r="D2861" s="262"/>
    </row>
    <row r="2862" spans="1:4" x14ac:dyDescent="0.3">
      <c r="A2862" s="262"/>
      <c r="D2862" s="262"/>
    </row>
    <row r="2863" spans="1:4" x14ac:dyDescent="0.3">
      <c r="A2863" s="262"/>
      <c r="D2863" s="262"/>
    </row>
    <row r="2864" spans="1:4" x14ac:dyDescent="0.3">
      <c r="A2864" s="262"/>
      <c r="D2864" s="262"/>
    </row>
    <row r="2865" spans="1:4" x14ac:dyDescent="0.3">
      <c r="A2865" s="262"/>
      <c r="D2865" s="262"/>
    </row>
    <row r="2866" spans="1:4" x14ac:dyDescent="0.3">
      <c r="A2866" s="262"/>
      <c r="D2866" s="262"/>
    </row>
    <row r="2867" spans="1:4" x14ac:dyDescent="0.3">
      <c r="A2867" s="262"/>
      <c r="D2867" s="262"/>
    </row>
    <row r="2868" spans="1:4" x14ac:dyDescent="0.3">
      <c r="A2868" s="262"/>
      <c r="D2868" s="262"/>
    </row>
    <row r="2869" spans="1:4" x14ac:dyDescent="0.3">
      <c r="A2869" s="262"/>
      <c r="D2869" s="262"/>
    </row>
    <row r="2870" spans="1:4" x14ac:dyDescent="0.3">
      <c r="A2870" s="262"/>
      <c r="D2870" s="262"/>
    </row>
    <row r="2871" spans="1:4" x14ac:dyDescent="0.3">
      <c r="A2871" s="262"/>
      <c r="D2871" s="262"/>
    </row>
    <row r="2872" spans="1:4" x14ac:dyDescent="0.3">
      <c r="A2872" s="262"/>
      <c r="D2872" s="262"/>
    </row>
    <row r="2873" spans="1:4" x14ac:dyDescent="0.3">
      <c r="A2873" s="262"/>
      <c r="D2873" s="262"/>
    </row>
    <row r="2874" spans="1:4" x14ac:dyDescent="0.3">
      <c r="A2874" s="262"/>
      <c r="D2874" s="262"/>
    </row>
    <row r="2875" spans="1:4" x14ac:dyDescent="0.3">
      <c r="A2875" s="262"/>
      <c r="D2875" s="262"/>
    </row>
    <row r="2876" spans="1:4" x14ac:dyDescent="0.3">
      <c r="A2876" s="262"/>
      <c r="D2876" s="262"/>
    </row>
    <row r="2877" spans="1:4" x14ac:dyDescent="0.3">
      <c r="A2877" s="262"/>
      <c r="D2877" s="262"/>
    </row>
    <row r="2878" spans="1:4" x14ac:dyDescent="0.3">
      <c r="A2878" s="262"/>
      <c r="D2878" s="262"/>
    </row>
    <row r="2879" spans="1:4" x14ac:dyDescent="0.3">
      <c r="A2879" s="262"/>
      <c r="D2879" s="262"/>
    </row>
    <row r="2880" spans="1:4" x14ac:dyDescent="0.3">
      <c r="A2880" s="262"/>
      <c r="D2880" s="262"/>
    </row>
    <row r="2881" spans="1:4" x14ac:dyDescent="0.3">
      <c r="A2881" s="262"/>
      <c r="D2881" s="262"/>
    </row>
    <row r="2882" spans="1:4" x14ac:dyDescent="0.3">
      <c r="A2882" s="262"/>
      <c r="D2882" s="262"/>
    </row>
    <row r="2883" spans="1:4" x14ac:dyDescent="0.3">
      <c r="A2883" s="262"/>
      <c r="D2883" s="262"/>
    </row>
    <row r="2884" spans="1:4" x14ac:dyDescent="0.3">
      <c r="A2884" s="262"/>
      <c r="D2884" s="262"/>
    </row>
    <row r="2885" spans="1:4" x14ac:dyDescent="0.3">
      <c r="A2885" s="262"/>
      <c r="D2885" s="262"/>
    </row>
    <row r="2886" spans="1:4" x14ac:dyDescent="0.3">
      <c r="A2886" s="262"/>
      <c r="D2886" s="262"/>
    </row>
    <row r="2887" spans="1:4" x14ac:dyDescent="0.3">
      <c r="A2887" s="262"/>
      <c r="D2887" s="262"/>
    </row>
    <row r="2888" spans="1:4" x14ac:dyDescent="0.3">
      <c r="A2888" s="262"/>
      <c r="D2888" s="262"/>
    </row>
    <row r="2889" spans="1:4" x14ac:dyDescent="0.3">
      <c r="A2889" s="262"/>
      <c r="D2889" s="262"/>
    </row>
    <row r="2890" spans="1:4" x14ac:dyDescent="0.3">
      <c r="A2890" s="262"/>
      <c r="D2890" s="262"/>
    </row>
    <row r="2891" spans="1:4" x14ac:dyDescent="0.3">
      <c r="A2891" s="262"/>
      <c r="D2891" s="262"/>
    </row>
    <row r="2892" spans="1:4" x14ac:dyDescent="0.3">
      <c r="A2892" s="262"/>
      <c r="D2892" s="262"/>
    </row>
    <row r="2893" spans="1:4" x14ac:dyDescent="0.3">
      <c r="A2893" s="262"/>
      <c r="D2893" s="262"/>
    </row>
    <row r="2894" spans="1:4" x14ac:dyDescent="0.3">
      <c r="A2894" s="262"/>
      <c r="D2894" s="262"/>
    </row>
    <row r="2895" spans="1:4" x14ac:dyDescent="0.3">
      <c r="A2895" s="262"/>
      <c r="D2895" s="262"/>
    </row>
    <row r="2896" spans="1:4" x14ac:dyDescent="0.3">
      <c r="A2896" s="262"/>
      <c r="D2896" s="262"/>
    </row>
    <row r="2897" spans="1:4" x14ac:dyDescent="0.3">
      <c r="A2897" s="262"/>
      <c r="D2897" s="262"/>
    </row>
    <row r="2898" spans="1:4" x14ac:dyDescent="0.3">
      <c r="A2898" s="262"/>
      <c r="D2898" s="262"/>
    </row>
    <row r="2899" spans="1:4" x14ac:dyDescent="0.3">
      <c r="A2899" s="262"/>
      <c r="D2899" s="262"/>
    </row>
    <row r="2900" spans="1:4" x14ac:dyDescent="0.3">
      <c r="A2900" s="262"/>
      <c r="D2900" s="262"/>
    </row>
    <row r="2901" spans="1:4" x14ac:dyDescent="0.3">
      <c r="A2901" s="262"/>
      <c r="D2901" s="262"/>
    </row>
    <row r="2902" spans="1:4" x14ac:dyDescent="0.3">
      <c r="A2902" s="262"/>
      <c r="D2902" s="262"/>
    </row>
    <row r="2903" spans="1:4" x14ac:dyDescent="0.3">
      <c r="A2903" s="262"/>
      <c r="D2903" s="262"/>
    </row>
    <row r="2904" spans="1:4" x14ac:dyDescent="0.3">
      <c r="A2904" s="262"/>
      <c r="D2904" s="262"/>
    </row>
    <row r="2905" spans="1:4" x14ac:dyDescent="0.3">
      <c r="A2905" s="262"/>
      <c r="D2905" s="262"/>
    </row>
    <row r="2906" spans="1:4" x14ac:dyDescent="0.3">
      <c r="A2906" s="262"/>
      <c r="D2906" s="262"/>
    </row>
    <row r="2907" spans="1:4" x14ac:dyDescent="0.3">
      <c r="A2907" s="262"/>
      <c r="D2907" s="262"/>
    </row>
    <row r="2908" spans="1:4" x14ac:dyDescent="0.3">
      <c r="A2908" s="262"/>
      <c r="D2908" s="262"/>
    </row>
    <row r="2909" spans="1:4" x14ac:dyDescent="0.3">
      <c r="A2909" s="262"/>
      <c r="D2909" s="262"/>
    </row>
    <row r="2910" spans="1:4" x14ac:dyDescent="0.3">
      <c r="A2910" s="262"/>
      <c r="D2910" s="262"/>
    </row>
    <row r="2911" spans="1:4" x14ac:dyDescent="0.3">
      <c r="A2911" s="262"/>
      <c r="D2911" s="262"/>
    </row>
    <row r="2912" spans="1:4" x14ac:dyDescent="0.3">
      <c r="A2912" s="262"/>
      <c r="D2912" s="262"/>
    </row>
    <row r="2913" spans="1:4" x14ac:dyDescent="0.3">
      <c r="A2913" s="262"/>
      <c r="D2913" s="262"/>
    </row>
    <row r="2914" spans="1:4" x14ac:dyDescent="0.3">
      <c r="A2914" s="262"/>
      <c r="D2914" s="262"/>
    </row>
    <row r="2915" spans="1:4" x14ac:dyDescent="0.3">
      <c r="A2915" s="262"/>
      <c r="D2915" s="262"/>
    </row>
    <row r="2916" spans="1:4" x14ac:dyDescent="0.3">
      <c r="A2916" s="262"/>
      <c r="D2916" s="262"/>
    </row>
    <row r="2917" spans="1:4" x14ac:dyDescent="0.3">
      <c r="A2917" s="262"/>
      <c r="D2917" s="262"/>
    </row>
    <row r="2918" spans="1:4" x14ac:dyDescent="0.3">
      <c r="A2918" s="262"/>
      <c r="D2918" s="262"/>
    </row>
    <row r="2919" spans="1:4" x14ac:dyDescent="0.3">
      <c r="A2919" s="262"/>
      <c r="D2919" s="262"/>
    </row>
    <row r="2920" spans="1:4" x14ac:dyDescent="0.3">
      <c r="A2920" s="262"/>
      <c r="D2920" s="262"/>
    </row>
    <row r="2921" spans="1:4" x14ac:dyDescent="0.3">
      <c r="A2921" s="262"/>
      <c r="D2921" s="262"/>
    </row>
    <row r="2922" spans="1:4" x14ac:dyDescent="0.3">
      <c r="A2922" s="262"/>
      <c r="D2922" s="262"/>
    </row>
    <row r="2923" spans="1:4" x14ac:dyDescent="0.3">
      <c r="A2923" s="262"/>
      <c r="D2923" s="262"/>
    </row>
    <row r="2924" spans="1:4" x14ac:dyDescent="0.3">
      <c r="A2924" s="262"/>
      <c r="D2924" s="262"/>
    </row>
    <row r="2925" spans="1:4" x14ac:dyDescent="0.3">
      <c r="A2925" s="262"/>
      <c r="D2925" s="262"/>
    </row>
    <row r="2926" spans="1:4" x14ac:dyDescent="0.3">
      <c r="A2926" s="262"/>
      <c r="D2926" s="262"/>
    </row>
    <row r="2927" spans="1:4" x14ac:dyDescent="0.3">
      <c r="A2927" s="262"/>
      <c r="D2927" s="262"/>
    </row>
    <row r="2928" spans="1:4" x14ac:dyDescent="0.3">
      <c r="A2928" s="262"/>
      <c r="D2928" s="262"/>
    </row>
    <row r="2929" spans="1:4" x14ac:dyDescent="0.3">
      <c r="A2929" s="262"/>
      <c r="D2929" s="262"/>
    </row>
    <row r="2930" spans="1:4" x14ac:dyDescent="0.3">
      <c r="A2930" s="262"/>
      <c r="D2930" s="262"/>
    </row>
    <row r="2931" spans="1:4" x14ac:dyDescent="0.3">
      <c r="A2931" s="262"/>
      <c r="D2931" s="262"/>
    </row>
    <row r="2932" spans="1:4" x14ac:dyDescent="0.3">
      <c r="A2932" s="262"/>
      <c r="D2932" s="262"/>
    </row>
    <row r="2933" spans="1:4" x14ac:dyDescent="0.3">
      <c r="A2933" s="262"/>
      <c r="D2933" s="262"/>
    </row>
    <row r="2934" spans="1:4" x14ac:dyDescent="0.3">
      <c r="A2934" s="262"/>
      <c r="D2934" s="262"/>
    </row>
    <row r="2935" spans="1:4" x14ac:dyDescent="0.3">
      <c r="A2935" s="262"/>
      <c r="D2935" s="262"/>
    </row>
    <row r="2936" spans="1:4" x14ac:dyDescent="0.3">
      <c r="A2936" s="262"/>
      <c r="D2936" s="262"/>
    </row>
    <row r="2937" spans="1:4" x14ac:dyDescent="0.3">
      <c r="A2937" s="262"/>
      <c r="D2937" s="262"/>
    </row>
    <row r="2938" spans="1:4" x14ac:dyDescent="0.3">
      <c r="A2938" s="262"/>
      <c r="D2938" s="262"/>
    </row>
    <row r="2939" spans="1:4" x14ac:dyDescent="0.3">
      <c r="A2939" s="262"/>
      <c r="D2939" s="262"/>
    </row>
    <row r="2940" spans="1:4" x14ac:dyDescent="0.3">
      <c r="A2940" s="262"/>
      <c r="D2940" s="262"/>
    </row>
    <row r="2941" spans="1:4" x14ac:dyDescent="0.3">
      <c r="A2941" s="262"/>
      <c r="D2941" s="262"/>
    </row>
    <row r="2942" spans="1:4" x14ac:dyDescent="0.3">
      <c r="A2942" s="262"/>
      <c r="D2942" s="262"/>
    </row>
    <row r="2943" spans="1:4" x14ac:dyDescent="0.3">
      <c r="A2943" s="262"/>
      <c r="D2943" s="262"/>
    </row>
    <row r="2944" spans="1:4" x14ac:dyDescent="0.3">
      <c r="A2944" s="262"/>
      <c r="D2944" s="262"/>
    </row>
    <row r="2945" spans="1:4" x14ac:dyDescent="0.3">
      <c r="A2945" s="262"/>
      <c r="D2945" s="262"/>
    </row>
    <row r="2946" spans="1:4" x14ac:dyDescent="0.3">
      <c r="A2946" s="262"/>
      <c r="D2946" s="262"/>
    </row>
    <row r="2947" spans="1:4" x14ac:dyDescent="0.3">
      <c r="A2947" s="262"/>
      <c r="D2947" s="262"/>
    </row>
    <row r="2948" spans="1:4" x14ac:dyDescent="0.3">
      <c r="A2948" s="262"/>
      <c r="D2948" s="262"/>
    </row>
    <row r="2949" spans="1:4" x14ac:dyDescent="0.3">
      <c r="A2949" s="262"/>
      <c r="D2949" s="262"/>
    </row>
    <row r="2950" spans="1:4" x14ac:dyDescent="0.3">
      <c r="A2950" s="262"/>
      <c r="D2950" s="262"/>
    </row>
    <row r="2951" spans="1:4" x14ac:dyDescent="0.3">
      <c r="A2951" s="262"/>
      <c r="D2951" s="262"/>
    </row>
    <row r="2952" spans="1:4" x14ac:dyDescent="0.3">
      <c r="A2952" s="262"/>
      <c r="D2952" s="262"/>
    </row>
    <row r="2953" spans="1:4" x14ac:dyDescent="0.3">
      <c r="A2953" s="262"/>
      <c r="D2953" s="262"/>
    </row>
    <row r="2954" spans="1:4" x14ac:dyDescent="0.3">
      <c r="A2954" s="262"/>
      <c r="D2954" s="262"/>
    </row>
    <row r="2955" spans="1:4" x14ac:dyDescent="0.3">
      <c r="A2955" s="262"/>
      <c r="D2955" s="262"/>
    </row>
    <row r="2956" spans="1:4" x14ac:dyDescent="0.3">
      <c r="A2956" s="262"/>
      <c r="D2956" s="262"/>
    </row>
    <row r="2957" spans="1:4" x14ac:dyDescent="0.3">
      <c r="A2957" s="262"/>
      <c r="D2957" s="262"/>
    </row>
    <row r="2958" spans="1:4" x14ac:dyDescent="0.3">
      <c r="A2958" s="262"/>
      <c r="D2958" s="262"/>
    </row>
    <row r="2959" spans="1:4" x14ac:dyDescent="0.3">
      <c r="A2959" s="262"/>
      <c r="D2959" s="262"/>
    </row>
    <row r="2960" spans="1:4" x14ac:dyDescent="0.3">
      <c r="A2960" s="262"/>
      <c r="D2960" s="262"/>
    </row>
    <row r="2961" spans="1:4" x14ac:dyDescent="0.3">
      <c r="A2961" s="262"/>
      <c r="D2961" s="262"/>
    </row>
    <row r="2962" spans="1:4" x14ac:dyDescent="0.3">
      <c r="A2962" s="262"/>
      <c r="D2962" s="262"/>
    </row>
    <row r="2963" spans="1:4" x14ac:dyDescent="0.3">
      <c r="A2963" s="262"/>
      <c r="D2963" s="262"/>
    </row>
    <row r="2964" spans="1:4" x14ac:dyDescent="0.3">
      <c r="A2964" s="262"/>
      <c r="D2964" s="262"/>
    </row>
    <row r="2965" spans="1:4" x14ac:dyDescent="0.3">
      <c r="A2965" s="262"/>
      <c r="D2965" s="262"/>
    </row>
    <row r="2966" spans="1:4" x14ac:dyDescent="0.3">
      <c r="A2966" s="262"/>
      <c r="D2966" s="262"/>
    </row>
    <row r="2967" spans="1:4" x14ac:dyDescent="0.3">
      <c r="A2967" s="262"/>
      <c r="D2967" s="262"/>
    </row>
    <row r="2968" spans="1:4" x14ac:dyDescent="0.3">
      <c r="A2968" s="262"/>
      <c r="D2968" s="262"/>
    </row>
    <row r="2969" spans="1:4" x14ac:dyDescent="0.3">
      <c r="A2969" s="262"/>
      <c r="D2969" s="262"/>
    </row>
    <row r="2970" spans="1:4" x14ac:dyDescent="0.3">
      <c r="A2970" s="262"/>
      <c r="D2970" s="262"/>
    </row>
    <row r="2971" spans="1:4" x14ac:dyDescent="0.3">
      <c r="A2971" s="262"/>
      <c r="D2971" s="262"/>
    </row>
    <row r="2972" spans="1:4" x14ac:dyDescent="0.3">
      <c r="A2972" s="262"/>
      <c r="D2972" s="262"/>
    </row>
    <row r="2973" spans="1:4" x14ac:dyDescent="0.3">
      <c r="A2973" s="262"/>
      <c r="D2973" s="262"/>
    </row>
    <row r="2974" spans="1:4" x14ac:dyDescent="0.3">
      <c r="A2974" s="262"/>
      <c r="D2974" s="262"/>
    </row>
    <row r="2975" spans="1:4" x14ac:dyDescent="0.3">
      <c r="A2975" s="262"/>
      <c r="D2975" s="262"/>
    </row>
    <row r="2976" spans="1:4" x14ac:dyDescent="0.3">
      <c r="A2976" s="262"/>
      <c r="D2976" s="262"/>
    </row>
    <row r="2977" spans="1:4" x14ac:dyDescent="0.3">
      <c r="A2977" s="262"/>
      <c r="D2977" s="262"/>
    </row>
    <row r="2978" spans="1:4" x14ac:dyDescent="0.3">
      <c r="A2978" s="262"/>
      <c r="D2978" s="262"/>
    </row>
    <row r="2979" spans="1:4" x14ac:dyDescent="0.3">
      <c r="A2979" s="262"/>
      <c r="D2979" s="262"/>
    </row>
    <row r="2980" spans="1:4" x14ac:dyDescent="0.3">
      <c r="A2980" s="262"/>
      <c r="D2980" s="262"/>
    </row>
    <row r="2981" spans="1:4" x14ac:dyDescent="0.3">
      <c r="A2981" s="262"/>
      <c r="D2981" s="262"/>
    </row>
    <row r="2982" spans="1:4" x14ac:dyDescent="0.3">
      <c r="A2982" s="262"/>
      <c r="D2982" s="262"/>
    </row>
    <row r="2983" spans="1:4" x14ac:dyDescent="0.3">
      <c r="A2983" s="262"/>
      <c r="D2983" s="262"/>
    </row>
    <row r="2984" spans="1:4" x14ac:dyDescent="0.3">
      <c r="A2984" s="262"/>
      <c r="D2984" s="262"/>
    </row>
    <row r="2985" spans="1:4" x14ac:dyDescent="0.3">
      <c r="A2985" s="262"/>
      <c r="D2985" s="262"/>
    </row>
    <row r="2986" spans="1:4" x14ac:dyDescent="0.3">
      <c r="A2986" s="262"/>
      <c r="D2986" s="262"/>
    </row>
    <row r="2987" spans="1:4" x14ac:dyDescent="0.3">
      <c r="A2987" s="262"/>
      <c r="D2987" s="262"/>
    </row>
    <row r="2988" spans="1:4" x14ac:dyDescent="0.3">
      <c r="A2988" s="262"/>
      <c r="D2988" s="262"/>
    </row>
    <row r="2989" spans="1:4" x14ac:dyDescent="0.3">
      <c r="A2989" s="262"/>
      <c r="D2989" s="262"/>
    </row>
    <row r="2990" spans="1:4" x14ac:dyDescent="0.3">
      <c r="A2990" s="262"/>
      <c r="D2990" s="262"/>
    </row>
    <row r="2991" spans="1:4" x14ac:dyDescent="0.3">
      <c r="A2991" s="262"/>
      <c r="D2991" s="262"/>
    </row>
    <row r="2992" spans="1:4" x14ac:dyDescent="0.3">
      <c r="A2992" s="262"/>
      <c r="D2992" s="262"/>
    </row>
    <row r="2993" spans="1:4" x14ac:dyDescent="0.3">
      <c r="A2993" s="262"/>
      <c r="D2993" s="262"/>
    </row>
    <row r="2994" spans="1:4" x14ac:dyDescent="0.3">
      <c r="A2994" s="262"/>
      <c r="D2994" s="262"/>
    </row>
    <row r="2995" spans="1:4" x14ac:dyDescent="0.3">
      <c r="A2995" s="262"/>
      <c r="D2995" s="262"/>
    </row>
    <row r="2996" spans="1:4" x14ac:dyDescent="0.3">
      <c r="A2996" s="262"/>
      <c r="D2996" s="262"/>
    </row>
    <row r="2997" spans="1:4" x14ac:dyDescent="0.3">
      <c r="A2997" s="262"/>
      <c r="D2997" s="262"/>
    </row>
    <row r="2998" spans="1:4" x14ac:dyDescent="0.3">
      <c r="A2998" s="262"/>
      <c r="D2998" s="262"/>
    </row>
    <row r="2999" spans="1:4" x14ac:dyDescent="0.3">
      <c r="A2999" s="262"/>
      <c r="D2999" s="262"/>
    </row>
    <row r="3000" spans="1:4" x14ac:dyDescent="0.3">
      <c r="A3000" s="262"/>
      <c r="D3000" s="262"/>
    </row>
    <row r="3001" spans="1:4" x14ac:dyDescent="0.3">
      <c r="A3001" s="262"/>
      <c r="D3001" s="262"/>
    </row>
    <row r="3002" spans="1:4" x14ac:dyDescent="0.3">
      <c r="A3002" s="262"/>
      <c r="D3002" s="262"/>
    </row>
    <row r="3003" spans="1:4" x14ac:dyDescent="0.3">
      <c r="A3003" s="262"/>
      <c r="D3003" s="262"/>
    </row>
    <row r="3004" spans="1:4" x14ac:dyDescent="0.3">
      <c r="A3004" s="262"/>
      <c r="D3004" s="262"/>
    </row>
    <row r="3005" spans="1:4" x14ac:dyDescent="0.3">
      <c r="A3005" s="262"/>
      <c r="D3005" s="262"/>
    </row>
    <row r="3006" spans="1:4" x14ac:dyDescent="0.3">
      <c r="A3006" s="262"/>
      <c r="D3006" s="262"/>
    </row>
    <row r="3007" spans="1:4" x14ac:dyDescent="0.3">
      <c r="A3007" s="262"/>
      <c r="D3007" s="262"/>
    </row>
    <row r="3008" spans="1:4" x14ac:dyDescent="0.3">
      <c r="A3008" s="262"/>
      <c r="D3008" s="262"/>
    </row>
    <row r="3009" spans="1:4" x14ac:dyDescent="0.3">
      <c r="A3009" s="262"/>
      <c r="D3009" s="262"/>
    </row>
    <row r="3010" spans="1:4" x14ac:dyDescent="0.3">
      <c r="A3010" s="262"/>
      <c r="D3010" s="262"/>
    </row>
    <row r="3011" spans="1:4" x14ac:dyDescent="0.3">
      <c r="A3011" s="262"/>
      <c r="D3011" s="262"/>
    </row>
    <row r="3012" spans="1:4" x14ac:dyDescent="0.3">
      <c r="A3012" s="262"/>
      <c r="D3012" s="262"/>
    </row>
    <row r="3013" spans="1:4" x14ac:dyDescent="0.3">
      <c r="A3013" s="262"/>
      <c r="D3013" s="262"/>
    </row>
    <row r="3014" spans="1:4" x14ac:dyDescent="0.3">
      <c r="A3014" s="262"/>
      <c r="D3014" s="262"/>
    </row>
    <row r="3015" spans="1:4" x14ac:dyDescent="0.3">
      <c r="A3015" s="262"/>
      <c r="D3015" s="262"/>
    </row>
    <row r="3016" spans="1:4" x14ac:dyDescent="0.3">
      <c r="A3016" s="262"/>
      <c r="D3016" s="262"/>
    </row>
    <row r="3017" spans="1:4" x14ac:dyDescent="0.3">
      <c r="A3017" s="262"/>
      <c r="D3017" s="262"/>
    </row>
    <row r="3018" spans="1:4" x14ac:dyDescent="0.3">
      <c r="A3018" s="262"/>
      <c r="D3018" s="262"/>
    </row>
    <row r="3019" spans="1:4" x14ac:dyDescent="0.3">
      <c r="A3019" s="262"/>
      <c r="D3019" s="262"/>
    </row>
    <row r="3020" spans="1:4" x14ac:dyDescent="0.3">
      <c r="A3020" s="262"/>
      <c r="D3020" s="262"/>
    </row>
    <row r="3021" spans="1:4" x14ac:dyDescent="0.3">
      <c r="A3021" s="262"/>
      <c r="D3021" s="262"/>
    </row>
    <row r="3022" spans="1:4" x14ac:dyDescent="0.3">
      <c r="A3022" s="262"/>
      <c r="D3022" s="262"/>
    </row>
    <row r="3023" spans="1:4" x14ac:dyDescent="0.3">
      <c r="A3023" s="262"/>
      <c r="D3023" s="262"/>
    </row>
    <row r="3024" spans="1:4" x14ac:dyDescent="0.3">
      <c r="A3024" s="262"/>
      <c r="D3024" s="262"/>
    </row>
    <row r="3025" spans="1:4" x14ac:dyDescent="0.3">
      <c r="A3025" s="262"/>
      <c r="D3025" s="262"/>
    </row>
    <row r="3026" spans="1:4" x14ac:dyDescent="0.3">
      <c r="A3026" s="262"/>
      <c r="D3026" s="262"/>
    </row>
    <row r="3027" spans="1:4" x14ac:dyDescent="0.3">
      <c r="A3027" s="262"/>
      <c r="D3027" s="262"/>
    </row>
    <row r="3028" spans="1:4" x14ac:dyDescent="0.3">
      <c r="A3028" s="262"/>
      <c r="D3028" s="262"/>
    </row>
    <row r="3029" spans="1:4" x14ac:dyDescent="0.3">
      <c r="A3029" s="262"/>
      <c r="D3029" s="262"/>
    </row>
    <row r="3030" spans="1:4" x14ac:dyDescent="0.3">
      <c r="A3030" s="262"/>
      <c r="D3030" s="262"/>
    </row>
    <row r="3031" spans="1:4" x14ac:dyDescent="0.3">
      <c r="A3031" s="262"/>
      <c r="D3031" s="262"/>
    </row>
    <row r="3032" spans="1:4" x14ac:dyDescent="0.3">
      <c r="A3032" s="262"/>
      <c r="D3032" s="262"/>
    </row>
    <row r="3033" spans="1:4" x14ac:dyDescent="0.3">
      <c r="A3033" s="262"/>
      <c r="D3033" s="262"/>
    </row>
    <row r="3034" spans="1:4" x14ac:dyDescent="0.3">
      <c r="A3034" s="262"/>
      <c r="D3034" s="262"/>
    </row>
    <row r="3035" spans="1:4" x14ac:dyDescent="0.3">
      <c r="A3035" s="262"/>
      <c r="D3035" s="262"/>
    </row>
    <row r="3036" spans="1:4" x14ac:dyDescent="0.3">
      <c r="A3036" s="262"/>
      <c r="D3036" s="262"/>
    </row>
    <row r="3037" spans="1:4" x14ac:dyDescent="0.3">
      <c r="A3037" s="262"/>
      <c r="D3037" s="262"/>
    </row>
    <row r="3038" spans="1:4" x14ac:dyDescent="0.3">
      <c r="A3038" s="262"/>
      <c r="D3038" s="262"/>
    </row>
    <row r="3039" spans="1:4" x14ac:dyDescent="0.3">
      <c r="A3039" s="262"/>
      <c r="D3039" s="262"/>
    </row>
    <row r="3040" spans="1:4" x14ac:dyDescent="0.3">
      <c r="A3040" s="262"/>
      <c r="D3040" s="262"/>
    </row>
    <row r="3041" spans="1:4" x14ac:dyDescent="0.3">
      <c r="A3041" s="262"/>
      <c r="D3041" s="262"/>
    </row>
    <row r="3042" spans="1:4" x14ac:dyDescent="0.3">
      <c r="A3042" s="262"/>
      <c r="D3042" s="262"/>
    </row>
    <row r="3043" spans="1:4" x14ac:dyDescent="0.3">
      <c r="A3043" s="262"/>
      <c r="D3043" s="262"/>
    </row>
    <row r="3044" spans="1:4" x14ac:dyDescent="0.3">
      <c r="A3044" s="262"/>
      <c r="D3044" s="262"/>
    </row>
    <row r="3045" spans="1:4" x14ac:dyDescent="0.3">
      <c r="A3045" s="262"/>
      <c r="D3045" s="262"/>
    </row>
    <row r="3046" spans="1:4" x14ac:dyDescent="0.3">
      <c r="A3046" s="262"/>
      <c r="D3046" s="262"/>
    </row>
    <row r="3047" spans="1:4" x14ac:dyDescent="0.3">
      <c r="A3047" s="262"/>
      <c r="D3047" s="262"/>
    </row>
    <row r="3048" spans="1:4" x14ac:dyDescent="0.3">
      <c r="A3048" s="262"/>
      <c r="D3048" s="262"/>
    </row>
    <row r="3049" spans="1:4" x14ac:dyDescent="0.3">
      <c r="A3049" s="262"/>
      <c r="D3049" s="262"/>
    </row>
    <row r="3050" spans="1:4" x14ac:dyDescent="0.3">
      <c r="A3050" s="262"/>
      <c r="D3050" s="262"/>
    </row>
    <row r="3051" spans="1:4" x14ac:dyDescent="0.3">
      <c r="A3051" s="262"/>
      <c r="D3051" s="262"/>
    </row>
    <row r="3052" spans="1:4" x14ac:dyDescent="0.3">
      <c r="A3052" s="262"/>
      <c r="D3052" s="262"/>
    </row>
    <row r="3053" spans="1:4" x14ac:dyDescent="0.3">
      <c r="A3053" s="262"/>
      <c r="D3053" s="262"/>
    </row>
    <row r="3054" spans="1:4" x14ac:dyDescent="0.3">
      <c r="A3054" s="262"/>
      <c r="D3054" s="262"/>
    </row>
    <row r="3055" spans="1:4" x14ac:dyDescent="0.3">
      <c r="A3055" s="262"/>
      <c r="D3055" s="262"/>
    </row>
    <row r="3056" spans="1:4" x14ac:dyDescent="0.3">
      <c r="A3056" s="262"/>
      <c r="D3056" s="262"/>
    </row>
    <row r="3057" spans="1:4" x14ac:dyDescent="0.3">
      <c r="A3057" s="262"/>
      <c r="D3057" s="262"/>
    </row>
    <row r="3058" spans="1:4" x14ac:dyDescent="0.3">
      <c r="A3058" s="262"/>
      <c r="D3058" s="262"/>
    </row>
    <row r="3059" spans="1:4" x14ac:dyDescent="0.3">
      <c r="A3059" s="262"/>
      <c r="D3059" s="262"/>
    </row>
    <row r="3060" spans="1:4" x14ac:dyDescent="0.3">
      <c r="A3060" s="262"/>
      <c r="D3060" s="262"/>
    </row>
    <row r="3061" spans="1:4" x14ac:dyDescent="0.3">
      <c r="A3061" s="262"/>
      <c r="D3061" s="262"/>
    </row>
    <row r="3062" spans="1:4" x14ac:dyDescent="0.3">
      <c r="A3062" s="262"/>
      <c r="D3062" s="262"/>
    </row>
    <row r="3063" spans="1:4" x14ac:dyDescent="0.3">
      <c r="A3063" s="262"/>
      <c r="D3063" s="262"/>
    </row>
    <row r="3064" spans="1:4" x14ac:dyDescent="0.3">
      <c r="A3064" s="262"/>
      <c r="D3064" s="262"/>
    </row>
    <row r="3065" spans="1:4" x14ac:dyDescent="0.3">
      <c r="A3065" s="262"/>
      <c r="D3065" s="262"/>
    </row>
    <row r="3066" spans="1:4" x14ac:dyDescent="0.3">
      <c r="A3066" s="262"/>
      <c r="D3066" s="262"/>
    </row>
    <row r="3067" spans="1:4" x14ac:dyDescent="0.3">
      <c r="A3067" s="262"/>
      <c r="D3067" s="262"/>
    </row>
    <row r="3068" spans="1:4" x14ac:dyDescent="0.3">
      <c r="A3068" s="262"/>
      <c r="D3068" s="262"/>
    </row>
    <row r="3069" spans="1:4" x14ac:dyDescent="0.3">
      <c r="A3069" s="262"/>
      <c r="D3069" s="262"/>
    </row>
    <row r="3070" spans="1:4" x14ac:dyDescent="0.3">
      <c r="A3070" s="262"/>
      <c r="D3070" s="262"/>
    </row>
    <row r="3071" spans="1:4" x14ac:dyDescent="0.3">
      <c r="A3071" s="262"/>
      <c r="D3071" s="262"/>
    </row>
    <row r="3072" spans="1:4" x14ac:dyDescent="0.3">
      <c r="A3072" s="262"/>
      <c r="D3072" s="262"/>
    </row>
    <row r="3073" spans="1:4" x14ac:dyDescent="0.3">
      <c r="A3073" s="262"/>
      <c r="D3073" s="262"/>
    </row>
    <row r="3074" spans="1:4" x14ac:dyDescent="0.3">
      <c r="A3074" s="262"/>
      <c r="D3074" s="262"/>
    </row>
    <row r="3075" spans="1:4" x14ac:dyDescent="0.3">
      <c r="A3075" s="262"/>
      <c r="D3075" s="262"/>
    </row>
    <row r="3076" spans="1:4" x14ac:dyDescent="0.3">
      <c r="A3076" s="262"/>
      <c r="D3076" s="262"/>
    </row>
    <row r="3077" spans="1:4" x14ac:dyDescent="0.3">
      <c r="A3077" s="262"/>
      <c r="D3077" s="262"/>
    </row>
    <row r="3078" spans="1:4" x14ac:dyDescent="0.3">
      <c r="A3078" s="262"/>
      <c r="D3078" s="262"/>
    </row>
    <row r="3079" spans="1:4" x14ac:dyDescent="0.3">
      <c r="A3079" s="262"/>
      <c r="D3079" s="262"/>
    </row>
    <row r="3080" spans="1:4" x14ac:dyDescent="0.3">
      <c r="A3080" s="262"/>
      <c r="D3080" s="262"/>
    </row>
    <row r="3081" spans="1:4" x14ac:dyDescent="0.3">
      <c r="A3081" s="262"/>
      <c r="D3081" s="262"/>
    </row>
    <row r="3082" spans="1:4" x14ac:dyDescent="0.3">
      <c r="A3082" s="262"/>
      <c r="D3082" s="262"/>
    </row>
    <row r="3083" spans="1:4" x14ac:dyDescent="0.3">
      <c r="A3083" s="262"/>
      <c r="D3083" s="262"/>
    </row>
    <row r="3084" spans="1:4" x14ac:dyDescent="0.3">
      <c r="A3084" s="262"/>
      <c r="D3084" s="262"/>
    </row>
    <row r="3085" spans="1:4" x14ac:dyDescent="0.3">
      <c r="A3085" s="262"/>
      <c r="D3085" s="262"/>
    </row>
    <row r="3086" spans="1:4" x14ac:dyDescent="0.3">
      <c r="A3086" s="262"/>
      <c r="D3086" s="262"/>
    </row>
    <row r="3087" spans="1:4" x14ac:dyDescent="0.3">
      <c r="A3087" s="262"/>
      <c r="D3087" s="262"/>
    </row>
    <row r="3088" spans="1:4" x14ac:dyDescent="0.3">
      <c r="A3088" s="262"/>
      <c r="D3088" s="262"/>
    </row>
    <row r="3089" spans="1:4" x14ac:dyDescent="0.3">
      <c r="A3089" s="262"/>
      <c r="D3089" s="262"/>
    </row>
    <row r="3090" spans="1:4" x14ac:dyDescent="0.3">
      <c r="A3090" s="262"/>
      <c r="D3090" s="262"/>
    </row>
    <row r="3091" spans="1:4" x14ac:dyDescent="0.3">
      <c r="A3091" s="262"/>
      <c r="D3091" s="262"/>
    </row>
    <row r="3092" spans="1:4" x14ac:dyDescent="0.3">
      <c r="A3092" s="262"/>
      <c r="D3092" s="262"/>
    </row>
    <row r="3093" spans="1:4" x14ac:dyDescent="0.3">
      <c r="A3093" s="262"/>
      <c r="D3093" s="262"/>
    </row>
    <row r="3094" spans="1:4" x14ac:dyDescent="0.3">
      <c r="A3094" s="262"/>
      <c r="D3094" s="262"/>
    </row>
    <row r="3095" spans="1:4" x14ac:dyDescent="0.3">
      <c r="A3095" s="262"/>
      <c r="D3095" s="262"/>
    </row>
    <row r="3096" spans="1:4" x14ac:dyDescent="0.3">
      <c r="A3096" s="262"/>
      <c r="D3096" s="262"/>
    </row>
    <row r="3097" spans="1:4" x14ac:dyDescent="0.3">
      <c r="A3097" s="262"/>
      <c r="D3097" s="262"/>
    </row>
    <row r="3098" spans="1:4" x14ac:dyDescent="0.3">
      <c r="A3098" s="262"/>
      <c r="D3098" s="262"/>
    </row>
    <row r="3099" spans="1:4" x14ac:dyDescent="0.3">
      <c r="A3099" s="262"/>
      <c r="D3099" s="262"/>
    </row>
    <row r="3100" spans="1:4" x14ac:dyDescent="0.3">
      <c r="A3100" s="262"/>
      <c r="D3100" s="262"/>
    </row>
    <row r="3101" spans="1:4" x14ac:dyDescent="0.3">
      <c r="A3101" s="262"/>
      <c r="D3101" s="262"/>
    </row>
    <row r="3102" spans="1:4" x14ac:dyDescent="0.3">
      <c r="A3102" s="262"/>
      <c r="D3102" s="262"/>
    </row>
    <row r="3103" spans="1:4" x14ac:dyDescent="0.3">
      <c r="A3103" s="262"/>
      <c r="D3103" s="262"/>
    </row>
    <row r="3104" spans="1:4" x14ac:dyDescent="0.3">
      <c r="A3104" s="262"/>
      <c r="D3104" s="262"/>
    </row>
    <row r="3105" spans="1:4" x14ac:dyDescent="0.3">
      <c r="A3105" s="262"/>
      <c r="D3105" s="262"/>
    </row>
    <row r="3106" spans="1:4" x14ac:dyDescent="0.3">
      <c r="A3106" s="262"/>
      <c r="D3106" s="262"/>
    </row>
    <row r="3107" spans="1:4" x14ac:dyDescent="0.3">
      <c r="A3107" s="262"/>
      <c r="D3107" s="262"/>
    </row>
    <row r="3108" spans="1:4" x14ac:dyDescent="0.3">
      <c r="A3108" s="262"/>
      <c r="D3108" s="262"/>
    </row>
    <row r="3109" spans="1:4" x14ac:dyDescent="0.3">
      <c r="A3109" s="262"/>
      <c r="D3109" s="262"/>
    </row>
    <row r="3110" spans="1:4" x14ac:dyDescent="0.3">
      <c r="A3110" s="262"/>
      <c r="D3110" s="262"/>
    </row>
    <row r="3111" spans="1:4" x14ac:dyDescent="0.3">
      <c r="A3111" s="262"/>
      <c r="D3111" s="262"/>
    </row>
    <row r="3112" spans="1:4" x14ac:dyDescent="0.3">
      <c r="A3112" s="262"/>
      <c r="D3112" s="262"/>
    </row>
    <row r="3113" spans="1:4" x14ac:dyDescent="0.3">
      <c r="A3113" s="262"/>
      <c r="D3113" s="262"/>
    </row>
    <row r="3114" spans="1:4" x14ac:dyDescent="0.3">
      <c r="A3114" s="262"/>
      <c r="D3114" s="262"/>
    </row>
    <row r="3115" spans="1:4" x14ac:dyDescent="0.3">
      <c r="A3115" s="262"/>
      <c r="D3115" s="262"/>
    </row>
    <row r="3116" spans="1:4" x14ac:dyDescent="0.3">
      <c r="A3116" s="262"/>
      <c r="D3116" s="262"/>
    </row>
    <row r="3117" spans="1:4" x14ac:dyDescent="0.3">
      <c r="A3117" s="262"/>
      <c r="D3117" s="262"/>
    </row>
    <row r="3118" spans="1:4" x14ac:dyDescent="0.3">
      <c r="A3118" s="262"/>
      <c r="D3118" s="262"/>
    </row>
    <row r="3119" spans="1:4" x14ac:dyDescent="0.3">
      <c r="A3119" s="262"/>
      <c r="D3119" s="262"/>
    </row>
    <row r="3120" spans="1:4" x14ac:dyDescent="0.3">
      <c r="A3120" s="262"/>
      <c r="D3120" s="262"/>
    </row>
    <row r="3121" spans="1:4" x14ac:dyDescent="0.3">
      <c r="A3121" s="262"/>
      <c r="D3121" s="262"/>
    </row>
    <row r="3122" spans="1:4" x14ac:dyDescent="0.3">
      <c r="A3122" s="262"/>
      <c r="D3122" s="262"/>
    </row>
    <row r="3123" spans="1:4" x14ac:dyDescent="0.3">
      <c r="A3123" s="262"/>
      <c r="D3123" s="262"/>
    </row>
    <row r="3124" spans="1:4" x14ac:dyDescent="0.3">
      <c r="A3124" s="262"/>
      <c r="D3124" s="262"/>
    </row>
    <row r="3125" spans="1:4" x14ac:dyDescent="0.3">
      <c r="A3125" s="262"/>
      <c r="D3125" s="262"/>
    </row>
    <row r="3126" spans="1:4" x14ac:dyDescent="0.3">
      <c r="A3126" s="262"/>
      <c r="D3126" s="262"/>
    </row>
    <row r="3127" spans="1:4" x14ac:dyDescent="0.3">
      <c r="A3127" s="262"/>
      <c r="D3127" s="262"/>
    </row>
    <row r="3128" spans="1:4" x14ac:dyDescent="0.3">
      <c r="A3128" s="262"/>
      <c r="D3128" s="262"/>
    </row>
    <row r="3129" spans="1:4" x14ac:dyDescent="0.3">
      <c r="A3129" s="262"/>
      <c r="D3129" s="262"/>
    </row>
    <row r="3130" spans="1:4" x14ac:dyDescent="0.3">
      <c r="A3130" s="262"/>
      <c r="D3130" s="262"/>
    </row>
    <row r="3131" spans="1:4" x14ac:dyDescent="0.3">
      <c r="A3131" s="262"/>
      <c r="D3131" s="262"/>
    </row>
    <row r="3132" spans="1:4" x14ac:dyDescent="0.3">
      <c r="A3132" s="262"/>
      <c r="D3132" s="262"/>
    </row>
    <row r="3133" spans="1:4" x14ac:dyDescent="0.3">
      <c r="A3133" s="262"/>
      <c r="D3133" s="262"/>
    </row>
    <row r="3134" spans="1:4" x14ac:dyDescent="0.3">
      <c r="A3134" s="262"/>
      <c r="D3134" s="262"/>
    </row>
    <row r="3135" spans="1:4" x14ac:dyDescent="0.3">
      <c r="A3135" s="262"/>
      <c r="D3135" s="262"/>
    </row>
    <row r="3136" spans="1:4" x14ac:dyDescent="0.3">
      <c r="A3136" s="262"/>
      <c r="D3136" s="262"/>
    </row>
    <row r="3137" spans="1:4" x14ac:dyDescent="0.3">
      <c r="A3137" s="262"/>
      <c r="D3137" s="262"/>
    </row>
    <row r="3138" spans="1:4" x14ac:dyDescent="0.3">
      <c r="A3138" s="262"/>
      <c r="D3138" s="262"/>
    </row>
    <row r="3139" spans="1:4" x14ac:dyDescent="0.3">
      <c r="A3139" s="262"/>
      <c r="D3139" s="262"/>
    </row>
    <row r="3140" spans="1:4" x14ac:dyDescent="0.3">
      <c r="A3140" s="262"/>
      <c r="D3140" s="262"/>
    </row>
    <row r="3141" spans="1:4" x14ac:dyDescent="0.3">
      <c r="A3141" s="262"/>
      <c r="D3141" s="262"/>
    </row>
    <row r="3142" spans="1:4" x14ac:dyDescent="0.3">
      <c r="A3142" s="262"/>
      <c r="D3142" s="262"/>
    </row>
    <row r="3143" spans="1:4" x14ac:dyDescent="0.3">
      <c r="A3143" s="262"/>
      <c r="D3143" s="262"/>
    </row>
    <row r="3144" spans="1:4" x14ac:dyDescent="0.3">
      <c r="A3144" s="262"/>
      <c r="D3144" s="262"/>
    </row>
    <row r="3145" spans="1:4" x14ac:dyDescent="0.3">
      <c r="A3145" s="262"/>
      <c r="D3145" s="262"/>
    </row>
    <row r="3146" spans="1:4" x14ac:dyDescent="0.3">
      <c r="A3146" s="262"/>
      <c r="D3146" s="262"/>
    </row>
    <row r="3147" spans="1:4" x14ac:dyDescent="0.3">
      <c r="A3147" s="262"/>
      <c r="D3147" s="262"/>
    </row>
    <row r="3148" spans="1:4" x14ac:dyDescent="0.3">
      <c r="A3148" s="262"/>
      <c r="D3148" s="262"/>
    </row>
    <row r="3149" spans="1:4" x14ac:dyDescent="0.3">
      <c r="A3149" s="262"/>
      <c r="D3149" s="262"/>
    </row>
    <row r="3150" spans="1:4" x14ac:dyDescent="0.3">
      <c r="A3150" s="262"/>
      <c r="D3150" s="262"/>
    </row>
    <row r="3151" spans="1:4" x14ac:dyDescent="0.3">
      <c r="A3151" s="262"/>
      <c r="D3151" s="262"/>
    </row>
    <row r="3152" spans="1:4" x14ac:dyDescent="0.3">
      <c r="A3152" s="262"/>
      <c r="D3152" s="262"/>
    </row>
    <row r="3153" spans="1:4" x14ac:dyDescent="0.3">
      <c r="A3153" s="262"/>
      <c r="D3153" s="262"/>
    </row>
    <row r="3154" spans="1:4" x14ac:dyDescent="0.3">
      <c r="A3154" s="262"/>
      <c r="D3154" s="262"/>
    </row>
    <row r="3155" spans="1:4" x14ac:dyDescent="0.3">
      <c r="A3155" s="262"/>
      <c r="D3155" s="262"/>
    </row>
    <row r="3156" spans="1:4" x14ac:dyDescent="0.3">
      <c r="A3156" s="262"/>
      <c r="D3156" s="262"/>
    </row>
    <row r="3157" spans="1:4" x14ac:dyDescent="0.3">
      <c r="A3157" s="262"/>
      <c r="D3157" s="262"/>
    </row>
    <row r="3158" spans="1:4" x14ac:dyDescent="0.3">
      <c r="A3158" s="262"/>
      <c r="D3158" s="262"/>
    </row>
    <row r="3159" spans="1:4" x14ac:dyDescent="0.3">
      <c r="A3159" s="262"/>
      <c r="D3159" s="262"/>
    </row>
    <row r="3160" spans="1:4" x14ac:dyDescent="0.3">
      <c r="A3160" s="262"/>
      <c r="D3160" s="262"/>
    </row>
    <row r="3161" spans="1:4" x14ac:dyDescent="0.3">
      <c r="A3161" s="262"/>
      <c r="D3161" s="262"/>
    </row>
    <row r="3162" spans="1:4" x14ac:dyDescent="0.3">
      <c r="A3162" s="262"/>
      <c r="D3162" s="262"/>
    </row>
    <row r="3163" spans="1:4" x14ac:dyDescent="0.3">
      <c r="A3163" s="262"/>
      <c r="D3163" s="262"/>
    </row>
    <row r="3164" spans="1:4" x14ac:dyDescent="0.3">
      <c r="A3164" s="262"/>
      <c r="D3164" s="262"/>
    </row>
    <row r="3165" spans="1:4" x14ac:dyDescent="0.3">
      <c r="A3165" s="262"/>
      <c r="D3165" s="262"/>
    </row>
    <row r="3166" spans="1:4" x14ac:dyDescent="0.3">
      <c r="A3166" s="262"/>
      <c r="D3166" s="262"/>
    </row>
    <row r="3167" spans="1:4" x14ac:dyDescent="0.3">
      <c r="A3167" s="262"/>
      <c r="D3167" s="262"/>
    </row>
    <row r="3168" spans="1:4" x14ac:dyDescent="0.3">
      <c r="A3168" s="262"/>
      <c r="D3168" s="262"/>
    </row>
    <row r="3169" spans="1:4" x14ac:dyDescent="0.3">
      <c r="A3169" s="262"/>
      <c r="D3169" s="262"/>
    </row>
    <row r="3170" spans="1:4" x14ac:dyDescent="0.3">
      <c r="A3170" s="262"/>
      <c r="D3170" s="262"/>
    </row>
    <row r="3171" spans="1:4" x14ac:dyDescent="0.3">
      <c r="A3171" s="262"/>
      <c r="D3171" s="262"/>
    </row>
    <row r="3172" spans="1:4" x14ac:dyDescent="0.3">
      <c r="A3172" s="262"/>
      <c r="D3172" s="262"/>
    </row>
    <row r="3173" spans="1:4" x14ac:dyDescent="0.3">
      <c r="A3173" s="262"/>
      <c r="D3173" s="262"/>
    </row>
    <row r="3174" spans="1:4" x14ac:dyDescent="0.3">
      <c r="A3174" s="262"/>
      <c r="D3174" s="262"/>
    </row>
    <row r="3175" spans="1:4" x14ac:dyDescent="0.3">
      <c r="A3175" s="262"/>
      <c r="D3175" s="262"/>
    </row>
    <row r="3176" spans="1:4" x14ac:dyDescent="0.3">
      <c r="A3176" s="262"/>
      <c r="D3176" s="262"/>
    </row>
    <row r="3177" spans="1:4" x14ac:dyDescent="0.3">
      <c r="A3177" s="262"/>
      <c r="D3177" s="262"/>
    </row>
    <row r="3178" spans="1:4" x14ac:dyDescent="0.3">
      <c r="A3178" s="262"/>
      <c r="D3178" s="262"/>
    </row>
    <row r="3179" spans="1:4" x14ac:dyDescent="0.3">
      <c r="A3179" s="262"/>
      <c r="D3179" s="262"/>
    </row>
    <row r="3180" spans="1:4" x14ac:dyDescent="0.3">
      <c r="A3180" s="262"/>
      <c r="D3180" s="262"/>
    </row>
    <row r="3181" spans="1:4" x14ac:dyDescent="0.3">
      <c r="A3181" s="262"/>
      <c r="D3181" s="262"/>
    </row>
    <row r="3182" spans="1:4" x14ac:dyDescent="0.3">
      <c r="A3182" s="262"/>
      <c r="D3182" s="262"/>
    </row>
    <row r="3183" spans="1:4" x14ac:dyDescent="0.3">
      <c r="A3183" s="262"/>
      <c r="D3183" s="262"/>
    </row>
    <row r="3184" spans="1:4" x14ac:dyDescent="0.3">
      <c r="A3184" s="262"/>
      <c r="D3184" s="262"/>
    </row>
    <row r="3185" spans="1:4" x14ac:dyDescent="0.3">
      <c r="A3185" s="262"/>
      <c r="D3185" s="262"/>
    </row>
    <row r="3186" spans="1:4" x14ac:dyDescent="0.3">
      <c r="A3186" s="262"/>
      <c r="D3186" s="262"/>
    </row>
    <row r="3187" spans="1:4" x14ac:dyDescent="0.3">
      <c r="A3187" s="262"/>
      <c r="D3187" s="262"/>
    </row>
    <row r="3188" spans="1:4" x14ac:dyDescent="0.3">
      <c r="A3188" s="262"/>
      <c r="D3188" s="262"/>
    </row>
    <row r="3189" spans="1:4" x14ac:dyDescent="0.3">
      <c r="A3189" s="262"/>
      <c r="D3189" s="262"/>
    </row>
    <row r="3190" spans="1:4" x14ac:dyDescent="0.3">
      <c r="A3190" s="262"/>
      <c r="D3190" s="262"/>
    </row>
    <row r="3191" spans="1:4" x14ac:dyDescent="0.3">
      <c r="A3191" s="262"/>
      <c r="D3191" s="262"/>
    </row>
    <row r="3192" spans="1:4" x14ac:dyDescent="0.3">
      <c r="A3192" s="262"/>
      <c r="D3192" s="262"/>
    </row>
    <row r="3193" spans="1:4" x14ac:dyDescent="0.3">
      <c r="A3193" s="262"/>
      <c r="D3193" s="262"/>
    </row>
    <row r="3194" spans="1:4" x14ac:dyDescent="0.3">
      <c r="A3194" s="262"/>
      <c r="D3194" s="262"/>
    </row>
    <row r="3195" spans="1:4" x14ac:dyDescent="0.3">
      <c r="A3195" s="262"/>
      <c r="D3195" s="262"/>
    </row>
    <row r="3196" spans="1:4" x14ac:dyDescent="0.3">
      <c r="A3196" s="262"/>
      <c r="D3196" s="262"/>
    </row>
    <row r="3197" spans="1:4" x14ac:dyDescent="0.3">
      <c r="A3197" s="262"/>
      <c r="D3197" s="262"/>
    </row>
    <row r="3198" spans="1:4" x14ac:dyDescent="0.3">
      <c r="A3198" s="262"/>
      <c r="D3198" s="262"/>
    </row>
    <row r="3199" spans="1:4" x14ac:dyDescent="0.3">
      <c r="A3199" s="262"/>
      <c r="D3199" s="262"/>
    </row>
    <row r="3200" spans="1:4" x14ac:dyDescent="0.3">
      <c r="A3200" s="262"/>
      <c r="D3200" s="262"/>
    </row>
    <row r="3201" spans="1:4" x14ac:dyDescent="0.3">
      <c r="A3201" s="262"/>
      <c r="D3201" s="262"/>
    </row>
    <row r="3202" spans="1:4" x14ac:dyDescent="0.3">
      <c r="A3202" s="262"/>
      <c r="D3202" s="262"/>
    </row>
    <row r="3203" spans="1:4" x14ac:dyDescent="0.3">
      <c r="A3203" s="262"/>
      <c r="D3203" s="262"/>
    </row>
    <row r="3204" spans="1:4" x14ac:dyDescent="0.3">
      <c r="A3204" s="262"/>
      <c r="D3204" s="262"/>
    </row>
    <row r="3205" spans="1:4" x14ac:dyDescent="0.3">
      <c r="A3205" s="262"/>
      <c r="D3205" s="262"/>
    </row>
    <row r="3206" spans="1:4" x14ac:dyDescent="0.3">
      <c r="A3206" s="262"/>
      <c r="D3206" s="262"/>
    </row>
    <row r="3207" spans="1:4" x14ac:dyDescent="0.3">
      <c r="A3207" s="262"/>
      <c r="D3207" s="262"/>
    </row>
    <row r="3208" spans="1:4" x14ac:dyDescent="0.3">
      <c r="A3208" s="262"/>
      <c r="D3208" s="262"/>
    </row>
    <row r="3209" spans="1:4" x14ac:dyDescent="0.3">
      <c r="A3209" s="262"/>
      <c r="D3209" s="262"/>
    </row>
    <row r="3210" spans="1:4" x14ac:dyDescent="0.3">
      <c r="A3210" s="262"/>
      <c r="D3210" s="262"/>
    </row>
    <row r="3211" spans="1:4" x14ac:dyDescent="0.3">
      <c r="A3211" s="262"/>
      <c r="D3211" s="262"/>
    </row>
    <row r="3212" spans="1:4" x14ac:dyDescent="0.3">
      <c r="A3212" s="262"/>
      <c r="D3212" s="262"/>
    </row>
    <row r="3213" spans="1:4" x14ac:dyDescent="0.3">
      <c r="A3213" s="262"/>
      <c r="D3213" s="262"/>
    </row>
    <row r="3214" spans="1:4" x14ac:dyDescent="0.3">
      <c r="A3214" s="262"/>
      <c r="D3214" s="262"/>
    </row>
    <row r="3215" spans="1:4" x14ac:dyDescent="0.3">
      <c r="A3215" s="262"/>
      <c r="D3215" s="262"/>
    </row>
    <row r="3216" spans="1:4" x14ac:dyDescent="0.3">
      <c r="A3216" s="262"/>
      <c r="D3216" s="262"/>
    </row>
    <row r="3217" spans="1:4" x14ac:dyDescent="0.3">
      <c r="A3217" s="262"/>
      <c r="D3217" s="262"/>
    </row>
    <row r="3218" spans="1:4" x14ac:dyDescent="0.3">
      <c r="A3218" s="262"/>
      <c r="D3218" s="262"/>
    </row>
    <row r="3219" spans="1:4" x14ac:dyDescent="0.3">
      <c r="A3219" s="262"/>
      <c r="D3219" s="262"/>
    </row>
    <row r="3220" spans="1:4" x14ac:dyDescent="0.3">
      <c r="A3220" s="262"/>
      <c r="D3220" s="262"/>
    </row>
    <row r="3221" spans="1:4" x14ac:dyDescent="0.3">
      <c r="A3221" s="262"/>
      <c r="D3221" s="262"/>
    </row>
    <row r="3222" spans="1:4" x14ac:dyDescent="0.3">
      <c r="A3222" s="262"/>
      <c r="D3222" s="262"/>
    </row>
    <row r="3223" spans="1:4" x14ac:dyDescent="0.3">
      <c r="A3223" s="262"/>
      <c r="D3223" s="262"/>
    </row>
    <row r="3224" spans="1:4" x14ac:dyDescent="0.3">
      <c r="A3224" s="262"/>
      <c r="D3224" s="262"/>
    </row>
    <row r="3225" spans="1:4" x14ac:dyDescent="0.3">
      <c r="A3225" s="262"/>
      <c r="D3225" s="262"/>
    </row>
    <row r="3226" spans="1:4" x14ac:dyDescent="0.3">
      <c r="A3226" s="262"/>
      <c r="D3226" s="262"/>
    </row>
    <row r="3227" spans="1:4" x14ac:dyDescent="0.3">
      <c r="A3227" s="262"/>
      <c r="D3227" s="262"/>
    </row>
    <row r="3228" spans="1:4" x14ac:dyDescent="0.3">
      <c r="A3228" s="262"/>
      <c r="D3228" s="262"/>
    </row>
    <row r="3229" spans="1:4" x14ac:dyDescent="0.3">
      <c r="A3229" s="262"/>
      <c r="D3229" s="262"/>
    </row>
    <row r="3230" spans="1:4" x14ac:dyDescent="0.3">
      <c r="A3230" s="262"/>
      <c r="D3230" s="262"/>
    </row>
    <row r="3231" spans="1:4" x14ac:dyDescent="0.3">
      <c r="A3231" s="262"/>
      <c r="D3231" s="262"/>
    </row>
    <row r="3232" spans="1:4" x14ac:dyDescent="0.3">
      <c r="A3232" s="262"/>
      <c r="D3232" s="262"/>
    </row>
    <row r="3233" spans="1:4" x14ac:dyDescent="0.3">
      <c r="A3233" s="262"/>
      <c r="D3233" s="262"/>
    </row>
    <row r="3234" spans="1:4" x14ac:dyDescent="0.3">
      <c r="A3234" s="262"/>
      <c r="D3234" s="262"/>
    </row>
    <row r="3235" spans="1:4" x14ac:dyDescent="0.3">
      <c r="A3235" s="262"/>
      <c r="D3235" s="262"/>
    </row>
    <row r="3236" spans="1:4" x14ac:dyDescent="0.3">
      <c r="A3236" s="262"/>
      <c r="D3236" s="262"/>
    </row>
    <row r="3237" spans="1:4" x14ac:dyDescent="0.3">
      <c r="A3237" s="262"/>
      <c r="D3237" s="262"/>
    </row>
    <row r="3238" spans="1:4" x14ac:dyDescent="0.3">
      <c r="A3238" s="262"/>
      <c r="D3238" s="262"/>
    </row>
    <row r="3239" spans="1:4" x14ac:dyDescent="0.3">
      <c r="A3239" s="262"/>
      <c r="D3239" s="262"/>
    </row>
    <row r="3240" spans="1:4" x14ac:dyDescent="0.3">
      <c r="A3240" s="262"/>
      <c r="D3240" s="262"/>
    </row>
    <row r="3241" spans="1:4" x14ac:dyDescent="0.3">
      <c r="A3241" s="262"/>
      <c r="D3241" s="262"/>
    </row>
    <row r="3242" spans="1:4" x14ac:dyDescent="0.3">
      <c r="A3242" s="262"/>
      <c r="D3242" s="262"/>
    </row>
    <row r="3243" spans="1:4" x14ac:dyDescent="0.3">
      <c r="A3243" s="262"/>
      <c r="D3243" s="262"/>
    </row>
    <row r="3244" spans="1:4" x14ac:dyDescent="0.3">
      <c r="A3244" s="262"/>
      <c r="D3244" s="262"/>
    </row>
    <row r="3245" spans="1:4" x14ac:dyDescent="0.3">
      <c r="A3245" s="262"/>
      <c r="D3245" s="262"/>
    </row>
    <row r="3246" spans="1:4" x14ac:dyDescent="0.3">
      <c r="A3246" s="262"/>
      <c r="D3246" s="262"/>
    </row>
    <row r="3247" spans="1:4" x14ac:dyDescent="0.3">
      <c r="A3247" s="262"/>
      <c r="D3247" s="262"/>
    </row>
    <row r="3248" spans="1:4" x14ac:dyDescent="0.3">
      <c r="A3248" s="262"/>
      <c r="D3248" s="262"/>
    </row>
    <row r="3249" spans="1:4" x14ac:dyDescent="0.3">
      <c r="A3249" s="262"/>
      <c r="D3249" s="262"/>
    </row>
    <row r="3250" spans="1:4" x14ac:dyDescent="0.3">
      <c r="A3250" s="262"/>
      <c r="D3250" s="262"/>
    </row>
    <row r="3251" spans="1:4" x14ac:dyDescent="0.3">
      <c r="A3251" s="262"/>
      <c r="D3251" s="262"/>
    </row>
    <row r="3252" spans="1:4" x14ac:dyDescent="0.3">
      <c r="A3252" s="262"/>
      <c r="D3252" s="262"/>
    </row>
    <row r="3253" spans="1:4" x14ac:dyDescent="0.3">
      <c r="A3253" s="262"/>
      <c r="D3253" s="262"/>
    </row>
    <row r="3254" spans="1:4" x14ac:dyDescent="0.3">
      <c r="A3254" s="262"/>
      <c r="D3254" s="262"/>
    </row>
    <row r="3255" spans="1:4" x14ac:dyDescent="0.3">
      <c r="A3255" s="262"/>
      <c r="D3255" s="262"/>
    </row>
    <row r="3256" spans="1:4" x14ac:dyDescent="0.3">
      <c r="A3256" s="262"/>
      <c r="D3256" s="262"/>
    </row>
    <row r="3257" spans="1:4" x14ac:dyDescent="0.3">
      <c r="A3257" s="262"/>
      <c r="D3257" s="262"/>
    </row>
    <row r="3258" spans="1:4" x14ac:dyDescent="0.3">
      <c r="A3258" s="262"/>
      <c r="D3258" s="262"/>
    </row>
    <row r="3259" spans="1:4" x14ac:dyDescent="0.3">
      <c r="A3259" s="262"/>
      <c r="D3259" s="262"/>
    </row>
    <row r="3260" spans="1:4" x14ac:dyDescent="0.3">
      <c r="A3260" s="262"/>
      <c r="D3260" s="262"/>
    </row>
    <row r="3261" spans="1:4" x14ac:dyDescent="0.3">
      <c r="A3261" s="262"/>
      <c r="D3261" s="262"/>
    </row>
    <row r="3262" spans="1:4" x14ac:dyDescent="0.3">
      <c r="A3262" s="262"/>
      <c r="D3262" s="262"/>
    </row>
    <row r="3263" spans="1:4" x14ac:dyDescent="0.3">
      <c r="A3263" s="262"/>
      <c r="D3263" s="262"/>
    </row>
    <row r="3264" spans="1:4" x14ac:dyDescent="0.3">
      <c r="A3264" s="262"/>
      <c r="D3264" s="262"/>
    </row>
    <row r="3265" spans="1:4" x14ac:dyDescent="0.3">
      <c r="A3265" s="262"/>
      <c r="D3265" s="262"/>
    </row>
    <row r="3266" spans="1:4" x14ac:dyDescent="0.3">
      <c r="A3266" s="262"/>
      <c r="D3266" s="262"/>
    </row>
    <row r="3267" spans="1:4" x14ac:dyDescent="0.3">
      <c r="A3267" s="262"/>
      <c r="D3267" s="262"/>
    </row>
    <row r="3268" spans="1:4" x14ac:dyDescent="0.3">
      <c r="A3268" s="262"/>
      <c r="D3268" s="262"/>
    </row>
    <row r="3269" spans="1:4" x14ac:dyDescent="0.3">
      <c r="A3269" s="262"/>
      <c r="D3269" s="262"/>
    </row>
    <row r="3270" spans="1:4" x14ac:dyDescent="0.3">
      <c r="A3270" s="262"/>
      <c r="D3270" s="262"/>
    </row>
    <row r="3271" spans="1:4" x14ac:dyDescent="0.3">
      <c r="A3271" s="262"/>
      <c r="D3271" s="262"/>
    </row>
    <row r="3272" spans="1:4" x14ac:dyDescent="0.3">
      <c r="A3272" s="262"/>
      <c r="D3272" s="262"/>
    </row>
    <row r="3273" spans="1:4" x14ac:dyDescent="0.3">
      <c r="A3273" s="262"/>
      <c r="D3273" s="262"/>
    </row>
    <row r="3274" spans="1:4" x14ac:dyDescent="0.3">
      <c r="A3274" s="262"/>
      <c r="D3274" s="262"/>
    </row>
    <row r="3275" spans="1:4" x14ac:dyDescent="0.3">
      <c r="A3275" s="262"/>
      <c r="D3275" s="262"/>
    </row>
    <row r="3276" spans="1:4" x14ac:dyDescent="0.3">
      <c r="A3276" s="262"/>
      <c r="D3276" s="262"/>
    </row>
    <row r="3277" spans="1:4" x14ac:dyDescent="0.3">
      <c r="A3277" s="262"/>
      <c r="D3277" s="262"/>
    </row>
    <row r="3278" spans="1:4" x14ac:dyDescent="0.3">
      <c r="A3278" s="262"/>
      <c r="D3278" s="262"/>
    </row>
    <row r="3279" spans="1:4" x14ac:dyDescent="0.3">
      <c r="A3279" s="262"/>
      <c r="D3279" s="262"/>
    </row>
    <row r="3280" spans="1:4" x14ac:dyDescent="0.3">
      <c r="A3280" s="262"/>
      <c r="D3280" s="262"/>
    </row>
    <row r="3281" spans="1:4" x14ac:dyDescent="0.3">
      <c r="A3281" s="262"/>
      <c r="D3281" s="262"/>
    </row>
    <row r="3282" spans="1:4" x14ac:dyDescent="0.3">
      <c r="A3282" s="262"/>
      <c r="D3282" s="262"/>
    </row>
    <row r="3283" spans="1:4" x14ac:dyDescent="0.3">
      <c r="A3283" s="262"/>
      <c r="D3283" s="262"/>
    </row>
    <row r="3284" spans="1:4" x14ac:dyDescent="0.3">
      <c r="A3284" s="262"/>
      <c r="D3284" s="262"/>
    </row>
    <row r="3285" spans="1:4" x14ac:dyDescent="0.3">
      <c r="A3285" s="262"/>
      <c r="D3285" s="262"/>
    </row>
    <row r="3286" spans="1:4" x14ac:dyDescent="0.3">
      <c r="A3286" s="262"/>
      <c r="D3286" s="262"/>
    </row>
    <row r="3287" spans="1:4" x14ac:dyDescent="0.3">
      <c r="A3287" s="262"/>
      <c r="D3287" s="262"/>
    </row>
    <row r="3288" spans="1:4" x14ac:dyDescent="0.3">
      <c r="A3288" s="262"/>
      <c r="D3288" s="262"/>
    </row>
    <row r="3289" spans="1:4" x14ac:dyDescent="0.3">
      <c r="A3289" s="262"/>
      <c r="D3289" s="262"/>
    </row>
    <row r="3290" spans="1:4" x14ac:dyDescent="0.3">
      <c r="A3290" s="262"/>
      <c r="D3290" s="262"/>
    </row>
    <row r="3291" spans="1:4" x14ac:dyDescent="0.3">
      <c r="A3291" s="262"/>
      <c r="D3291" s="262"/>
    </row>
    <row r="3292" spans="1:4" x14ac:dyDescent="0.3">
      <c r="A3292" s="262"/>
      <c r="D3292" s="262"/>
    </row>
    <row r="3293" spans="1:4" x14ac:dyDescent="0.3">
      <c r="A3293" s="262"/>
      <c r="D3293" s="262"/>
    </row>
    <row r="3294" spans="1:4" x14ac:dyDescent="0.3">
      <c r="A3294" s="262"/>
      <c r="D3294" s="262"/>
    </row>
    <row r="3295" spans="1:4" x14ac:dyDescent="0.3">
      <c r="A3295" s="262"/>
      <c r="D3295" s="262"/>
    </row>
    <row r="3296" spans="1:4" x14ac:dyDescent="0.3">
      <c r="A3296" s="262"/>
      <c r="D3296" s="262"/>
    </row>
    <row r="3297" spans="1:4" x14ac:dyDescent="0.3">
      <c r="A3297" s="262"/>
      <c r="D3297" s="262"/>
    </row>
    <row r="3298" spans="1:4" x14ac:dyDescent="0.3">
      <c r="A3298" s="262"/>
      <c r="D3298" s="262"/>
    </row>
    <row r="3299" spans="1:4" x14ac:dyDescent="0.3">
      <c r="A3299" s="262"/>
      <c r="D3299" s="262"/>
    </row>
    <row r="3300" spans="1:4" x14ac:dyDescent="0.3">
      <c r="A3300" s="262"/>
      <c r="D3300" s="262"/>
    </row>
    <row r="3301" spans="1:4" x14ac:dyDescent="0.3">
      <c r="A3301" s="262"/>
      <c r="D3301" s="262"/>
    </row>
    <row r="3302" spans="1:4" x14ac:dyDescent="0.3">
      <c r="A3302" s="262"/>
      <c r="D3302" s="262"/>
    </row>
    <row r="3303" spans="1:4" x14ac:dyDescent="0.3">
      <c r="A3303" s="262"/>
      <c r="D3303" s="262"/>
    </row>
    <row r="3304" spans="1:4" x14ac:dyDescent="0.3">
      <c r="A3304" s="262"/>
      <c r="D3304" s="262"/>
    </row>
    <row r="3305" spans="1:4" x14ac:dyDescent="0.3">
      <c r="A3305" s="262"/>
      <c r="D3305" s="262"/>
    </row>
    <row r="3306" spans="1:4" x14ac:dyDescent="0.3">
      <c r="A3306" s="262"/>
      <c r="D3306" s="262"/>
    </row>
    <row r="3307" spans="1:4" x14ac:dyDescent="0.3">
      <c r="A3307" s="262"/>
      <c r="D3307" s="262"/>
    </row>
    <row r="3308" spans="1:4" x14ac:dyDescent="0.3">
      <c r="A3308" s="262"/>
      <c r="D3308" s="262"/>
    </row>
    <row r="3309" spans="1:4" x14ac:dyDescent="0.3">
      <c r="A3309" s="262"/>
      <c r="D3309" s="262"/>
    </row>
    <row r="3310" spans="1:4" x14ac:dyDescent="0.3">
      <c r="A3310" s="262"/>
      <c r="D3310" s="262"/>
    </row>
    <row r="3311" spans="1:4" x14ac:dyDescent="0.3">
      <c r="A3311" s="262"/>
      <c r="D3311" s="262"/>
    </row>
    <row r="3312" spans="1:4" x14ac:dyDescent="0.3">
      <c r="A3312" s="262"/>
      <c r="D3312" s="262"/>
    </row>
    <row r="3313" spans="1:4" x14ac:dyDescent="0.3">
      <c r="A3313" s="262"/>
      <c r="D3313" s="262"/>
    </row>
    <row r="3314" spans="1:4" x14ac:dyDescent="0.3">
      <c r="A3314" s="262"/>
      <c r="D3314" s="262"/>
    </row>
    <row r="3315" spans="1:4" x14ac:dyDescent="0.3">
      <c r="A3315" s="262"/>
      <c r="D3315" s="262"/>
    </row>
    <row r="3316" spans="1:4" x14ac:dyDescent="0.3">
      <c r="A3316" s="262"/>
      <c r="D3316" s="262"/>
    </row>
    <row r="3317" spans="1:4" x14ac:dyDescent="0.3">
      <c r="A3317" s="262"/>
      <c r="D3317" s="262"/>
    </row>
    <row r="3318" spans="1:4" x14ac:dyDescent="0.3">
      <c r="A3318" s="262"/>
      <c r="D3318" s="262"/>
    </row>
    <row r="3319" spans="1:4" x14ac:dyDescent="0.3">
      <c r="A3319" s="262"/>
      <c r="D3319" s="262"/>
    </row>
    <row r="3320" spans="1:4" x14ac:dyDescent="0.3">
      <c r="A3320" s="262"/>
      <c r="D3320" s="262"/>
    </row>
    <row r="3321" spans="1:4" x14ac:dyDescent="0.3">
      <c r="A3321" s="262"/>
      <c r="D3321" s="262"/>
    </row>
    <row r="3322" spans="1:4" x14ac:dyDescent="0.3">
      <c r="A3322" s="262"/>
      <c r="D3322" s="262"/>
    </row>
    <row r="3323" spans="1:4" x14ac:dyDescent="0.3">
      <c r="A3323" s="262"/>
      <c r="D3323" s="262"/>
    </row>
    <row r="3324" spans="1:4" x14ac:dyDescent="0.3">
      <c r="A3324" s="262"/>
      <c r="D3324" s="262"/>
    </row>
    <row r="3325" spans="1:4" x14ac:dyDescent="0.3">
      <c r="A3325" s="262"/>
      <c r="D3325" s="262"/>
    </row>
    <row r="3326" spans="1:4" x14ac:dyDescent="0.3">
      <c r="A3326" s="262"/>
      <c r="D3326" s="262"/>
    </row>
    <row r="3327" spans="1:4" x14ac:dyDescent="0.3">
      <c r="A3327" s="262"/>
      <c r="D3327" s="262"/>
    </row>
    <row r="3328" spans="1:4" x14ac:dyDescent="0.3">
      <c r="A3328" s="262"/>
      <c r="D3328" s="262"/>
    </row>
    <row r="3329" spans="1:4" x14ac:dyDescent="0.3">
      <c r="A3329" s="262"/>
      <c r="D3329" s="262"/>
    </row>
    <row r="3330" spans="1:4" x14ac:dyDescent="0.3">
      <c r="A3330" s="262"/>
      <c r="D3330" s="262"/>
    </row>
    <row r="3331" spans="1:4" x14ac:dyDescent="0.3">
      <c r="A3331" s="262"/>
      <c r="D3331" s="262"/>
    </row>
    <row r="3332" spans="1:4" x14ac:dyDescent="0.3">
      <c r="A3332" s="262"/>
      <c r="D3332" s="262"/>
    </row>
    <row r="3333" spans="1:4" x14ac:dyDescent="0.3">
      <c r="A3333" s="262"/>
      <c r="D3333" s="262"/>
    </row>
    <row r="3334" spans="1:4" x14ac:dyDescent="0.3">
      <c r="A3334" s="262"/>
      <c r="D3334" s="262"/>
    </row>
    <row r="3335" spans="1:4" x14ac:dyDescent="0.3">
      <c r="A3335" s="262"/>
      <c r="D3335" s="262"/>
    </row>
    <row r="3336" spans="1:4" x14ac:dyDescent="0.3">
      <c r="A3336" s="262"/>
      <c r="D3336" s="262"/>
    </row>
    <row r="3337" spans="1:4" x14ac:dyDescent="0.3">
      <c r="A3337" s="262"/>
      <c r="D3337" s="262"/>
    </row>
    <row r="3338" spans="1:4" x14ac:dyDescent="0.3">
      <c r="A3338" s="262"/>
      <c r="D3338" s="262"/>
    </row>
    <row r="3339" spans="1:4" x14ac:dyDescent="0.3">
      <c r="A3339" s="262"/>
      <c r="D3339" s="262"/>
    </row>
    <row r="3340" spans="1:4" x14ac:dyDescent="0.3">
      <c r="A3340" s="262"/>
      <c r="D3340" s="262"/>
    </row>
    <row r="3341" spans="1:4" x14ac:dyDescent="0.3">
      <c r="A3341" s="262"/>
      <c r="D3341" s="262"/>
    </row>
    <row r="3342" spans="1:4" x14ac:dyDescent="0.3">
      <c r="A3342" s="262"/>
      <c r="D3342" s="262"/>
    </row>
    <row r="3343" spans="1:4" x14ac:dyDescent="0.3">
      <c r="A3343" s="262"/>
      <c r="D3343" s="262"/>
    </row>
    <row r="3344" spans="1:4" x14ac:dyDescent="0.3">
      <c r="A3344" s="262"/>
      <c r="D3344" s="262"/>
    </row>
    <row r="3345" spans="1:4" x14ac:dyDescent="0.3">
      <c r="A3345" s="262"/>
      <c r="D3345" s="262"/>
    </row>
    <row r="3346" spans="1:4" x14ac:dyDescent="0.3">
      <c r="A3346" s="262"/>
      <c r="D3346" s="262"/>
    </row>
    <row r="3347" spans="1:4" x14ac:dyDescent="0.3">
      <c r="A3347" s="262"/>
      <c r="D3347" s="262"/>
    </row>
    <row r="3348" spans="1:4" x14ac:dyDescent="0.3">
      <c r="A3348" s="262"/>
      <c r="D3348" s="262"/>
    </row>
    <row r="3349" spans="1:4" x14ac:dyDescent="0.3">
      <c r="A3349" s="262"/>
      <c r="D3349" s="262"/>
    </row>
    <row r="3350" spans="1:4" x14ac:dyDescent="0.3">
      <c r="A3350" s="262"/>
      <c r="D3350" s="262"/>
    </row>
    <row r="3351" spans="1:4" x14ac:dyDescent="0.3">
      <c r="A3351" s="262"/>
      <c r="D3351" s="262"/>
    </row>
    <row r="3352" spans="1:4" x14ac:dyDescent="0.3">
      <c r="A3352" s="262"/>
      <c r="D3352" s="262"/>
    </row>
    <row r="3353" spans="1:4" x14ac:dyDescent="0.3">
      <c r="A3353" s="262"/>
      <c r="D3353" s="262"/>
    </row>
    <row r="3354" spans="1:4" x14ac:dyDescent="0.3">
      <c r="A3354" s="262"/>
      <c r="D3354" s="262"/>
    </row>
    <row r="3355" spans="1:4" x14ac:dyDescent="0.3">
      <c r="A3355" s="262"/>
      <c r="D3355" s="262"/>
    </row>
    <row r="3356" spans="1:4" x14ac:dyDescent="0.3">
      <c r="A3356" s="262"/>
      <c r="D3356" s="262"/>
    </row>
    <row r="3357" spans="1:4" x14ac:dyDescent="0.3">
      <c r="A3357" s="262"/>
      <c r="D3357" s="262"/>
    </row>
    <row r="3358" spans="1:4" x14ac:dyDescent="0.3">
      <c r="A3358" s="262"/>
      <c r="D3358" s="262"/>
    </row>
    <row r="3359" spans="1:4" x14ac:dyDescent="0.3">
      <c r="A3359" s="262"/>
      <c r="D3359" s="262"/>
    </row>
    <row r="3360" spans="1:4" x14ac:dyDescent="0.3">
      <c r="A3360" s="262"/>
      <c r="D3360" s="262"/>
    </row>
    <row r="3361" spans="1:4" x14ac:dyDescent="0.3">
      <c r="A3361" s="262"/>
      <c r="D3361" s="262"/>
    </row>
    <row r="3362" spans="1:4" x14ac:dyDescent="0.3">
      <c r="A3362" s="262"/>
      <c r="D3362" s="262"/>
    </row>
    <row r="3363" spans="1:4" x14ac:dyDescent="0.3">
      <c r="A3363" s="262"/>
      <c r="D3363" s="262"/>
    </row>
    <row r="3364" spans="1:4" x14ac:dyDescent="0.3">
      <c r="A3364" s="262"/>
      <c r="D3364" s="262"/>
    </row>
    <row r="3365" spans="1:4" x14ac:dyDescent="0.3">
      <c r="A3365" s="262"/>
      <c r="D3365" s="262"/>
    </row>
    <row r="3366" spans="1:4" x14ac:dyDescent="0.3">
      <c r="A3366" s="262"/>
      <c r="D3366" s="262"/>
    </row>
    <row r="3367" spans="1:4" x14ac:dyDescent="0.3">
      <c r="A3367" s="262"/>
      <c r="D3367" s="262"/>
    </row>
    <row r="3368" spans="1:4" x14ac:dyDescent="0.3">
      <c r="A3368" s="262"/>
      <c r="D3368" s="262"/>
    </row>
    <row r="3369" spans="1:4" x14ac:dyDescent="0.3">
      <c r="A3369" s="262"/>
      <c r="D3369" s="262"/>
    </row>
    <row r="3370" spans="1:4" x14ac:dyDescent="0.3">
      <c r="A3370" s="262"/>
      <c r="D3370" s="262"/>
    </row>
    <row r="3371" spans="1:4" x14ac:dyDescent="0.3">
      <c r="A3371" s="262"/>
      <c r="D3371" s="262"/>
    </row>
    <row r="3372" spans="1:4" x14ac:dyDescent="0.3">
      <c r="A3372" s="262"/>
      <c r="D3372" s="262"/>
    </row>
    <row r="3373" spans="1:4" x14ac:dyDescent="0.3">
      <c r="A3373" s="262"/>
      <c r="D3373" s="262"/>
    </row>
    <row r="3374" spans="1:4" x14ac:dyDescent="0.3">
      <c r="A3374" s="262"/>
      <c r="D3374" s="262"/>
    </row>
    <row r="3375" spans="1:4" x14ac:dyDescent="0.3">
      <c r="A3375" s="262"/>
      <c r="D3375" s="262"/>
    </row>
    <row r="3376" spans="1:4" x14ac:dyDescent="0.3">
      <c r="A3376" s="262"/>
      <c r="D3376" s="262"/>
    </row>
    <row r="3377" spans="1:4" x14ac:dyDescent="0.3">
      <c r="A3377" s="262"/>
      <c r="D3377" s="262"/>
    </row>
    <row r="3378" spans="1:4" x14ac:dyDescent="0.3">
      <c r="A3378" s="262"/>
      <c r="D3378" s="262"/>
    </row>
    <row r="3379" spans="1:4" x14ac:dyDescent="0.3">
      <c r="A3379" s="262"/>
      <c r="D3379" s="262"/>
    </row>
    <row r="3380" spans="1:4" x14ac:dyDescent="0.3">
      <c r="A3380" s="262"/>
      <c r="D3380" s="262"/>
    </row>
    <row r="3381" spans="1:4" x14ac:dyDescent="0.3">
      <c r="A3381" s="262"/>
      <c r="D3381" s="262"/>
    </row>
    <row r="3382" spans="1:4" x14ac:dyDescent="0.3">
      <c r="A3382" s="262"/>
      <c r="D3382" s="262"/>
    </row>
    <row r="3383" spans="1:4" x14ac:dyDescent="0.3">
      <c r="A3383" s="262"/>
      <c r="D3383" s="262"/>
    </row>
    <row r="3384" spans="1:4" x14ac:dyDescent="0.3">
      <c r="A3384" s="262"/>
      <c r="D3384" s="262"/>
    </row>
    <row r="3385" spans="1:4" x14ac:dyDescent="0.3">
      <c r="A3385" s="262"/>
      <c r="D3385" s="262"/>
    </row>
    <row r="3386" spans="1:4" x14ac:dyDescent="0.3">
      <c r="A3386" s="262"/>
      <c r="D3386" s="262"/>
    </row>
    <row r="3387" spans="1:4" x14ac:dyDescent="0.3">
      <c r="A3387" s="262"/>
      <c r="D3387" s="262"/>
    </row>
    <row r="3388" spans="1:4" x14ac:dyDescent="0.3">
      <c r="A3388" s="262"/>
      <c r="D3388" s="262"/>
    </row>
    <row r="3389" spans="1:4" x14ac:dyDescent="0.3">
      <c r="A3389" s="262"/>
      <c r="D3389" s="262"/>
    </row>
    <row r="3390" spans="1:4" x14ac:dyDescent="0.3">
      <c r="A3390" s="262"/>
      <c r="D3390" s="262"/>
    </row>
    <row r="3391" spans="1:4" x14ac:dyDescent="0.3">
      <c r="A3391" s="262"/>
      <c r="D3391" s="262"/>
    </row>
    <row r="3392" spans="1:4" x14ac:dyDescent="0.3">
      <c r="A3392" s="262"/>
      <c r="D3392" s="262"/>
    </row>
    <row r="3393" spans="1:4" x14ac:dyDescent="0.3">
      <c r="A3393" s="262"/>
      <c r="D3393" s="262"/>
    </row>
    <row r="3394" spans="1:4" x14ac:dyDescent="0.3">
      <c r="A3394" s="262"/>
      <c r="D3394" s="262"/>
    </row>
    <row r="3395" spans="1:4" x14ac:dyDescent="0.3">
      <c r="A3395" s="262"/>
      <c r="D3395" s="262"/>
    </row>
    <row r="3396" spans="1:4" x14ac:dyDescent="0.3">
      <c r="A3396" s="262"/>
      <c r="D3396" s="262"/>
    </row>
    <row r="3397" spans="1:4" x14ac:dyDescent="0.3">
      <c r="A3397" s="262"/>
      <c r="D3397" s="262"/>
    </row>
    <row r="3398" spans="1:4" x14ac:dyDescent="0.3">
      <c r="A3398" s="262"/>
      <c r="D3398" s="262"/>
    </row>
    <row r="3399" spans="1:4" x14ac:dyDescent="0.3">
      <c r="A3399" s="262"/>
      <c r="D3399" s="262"/>
    </row>
    <row r="3400" spans="1:4" x14ac:dyDescent="0.3">
      <c r="A3400" s="262"/>
      <c r="D3400" s="262"/>
    </row>
    <row r="3401" spans="1:4" x14ac:dyDescent="0.3">
      <c r="A3401" s="262"/>
      <c r="D3401" s="262"/>
    </row>
    <row r="3402" spans="1:4" x14ac:dyDescent="0.3">
      <c r="A3402" s="262"/>
      <c r="D3402" s="262"/>
    </row>
    <row r="3403" spans="1:4" x14ac:dyDescent="0.3">
      <c r="A3403" s="262"/>
      <c r="D3403" s="262"/>
    </row>
    <row r="3404" spans="1:4" x14ac:dyDescent="0.3">
      <c r="A3404" s="262"/>
      <c r="D3404" s="262"/>
    </row>
    <row r="3405" spans="1:4" x14ac:dyDescent="0.3">
      <c r="A3405" s="262"/>
      <c r="D3405" s="262"/>
    </row>
    <row r="3406" spans="1:4" x14ac:dyDescent="0.3">
      <c r="A3406" s="262"/>
      <c r="D3406" s="262"/>
    </row>
    <row r="3407" spans="1:4" x14ac:dyDescent="0.3">
      <c r="A3407" s="262"/>
      <c r="D3407" s="262"/>
    </row>
    <row r="3408" spans="1:4" x14ac:dyDescent="0.3">
      <c r="A3408" s="262"/>
      <c r="D3408" s="262"/>
    </row>
    <row r="3409" spans="1:4" x14ac:dyDescent="0.3">
      <c r="A3409" s="262"/>
      <c r="D3409" s="262"/>
    </row>
    <row r="3410" spans="1:4" x14ac:dyDescent="0.3">
      <c r="A3410" s="262"/>
      <c r="D3410" s="262"/>
    </row>
    <row r="3411" spans="1:4" x14ac:dyDescent="0.3">
      <c r="A3411" s="262"/>
      <c r="D3411" s="262"/>
    </row>
    <row r="3412" spans="1:4" x14ac:dyDescent="0.3">
      <c r="A3412" s="262"/>
      <c r="D3412" s="262"/>
    </row>
    <row r="3413" spans="1:4" x14ac:dyDescent="0.3">
      <c r="A3413" s="262"/>
      <c r="D3413" s="262"/>
    </row>
    <row r="3414" spans="1:4" x14ac:dyDescent="0.3">
      <c r="A3414" s="262"/>
      <c r="D3414" s="262"/>
    </row>
    <row r="3415" spans="1:4" x14ac:dyDescent="0.3">
      <c r="A3415" s="262"/>
      <c r="D3415" s="262"/>
    </row>
    <row r="3416" spans="1:4" x14ac:dyDescent="0.3">
      <c r="A3416" s="262"/>
      <c r="D3416" s="262"/>
    </row>
    <row r="3417" spans="1:4" x14ac:dyDescent="0.3">
      <c r="A3417" s="262"/>
      <c r="D3417" s="262"/>
    </row>
    <row r="3418" spans="1:4" x14ac:dyDescent="0.3">
      <c r="A3418" s="262"/>
      <c r="D3418" s="262"/>
    </row>
    <row r="3419" spans="1:4" x14ac:dyDescent="0.3">
      <c r="A3419" s="262"/>
      <c r="D3419" s="262"/>
    </row>
    <row r="3420" spans="1:4" x14ac:dyDescent="0.3">
      <c r="A3420" s="262"/>
      <c r="D3420" s="262"/>
    </row>
    <row r="3421" spans="1:4" x14ac:dyDescent="0.3">
      <c r="A3421" s="262"/>
      <c r="D3421" s="262"/>
    </row>
    <row r="3422" spans="1:4" x14ac:dyDescent="0.3">
      <c r="A3422" s="262"/>
      <c r="D3422" s="262"/>
    </row>
    <row r="3423" spans="1:4" x14ac:dyDescent="0.3">
      <c r="A3423" s="262"/>
      <c r="D3423" s="262"/>
    </row>
    <row r="3424" spans="1:4" x14ac:dyDescent="0.3">
      <c r="A3424" s="262"/>
      <c r="D3424" s="262"/>
    </row>
    <row r="3425" spans="1:4" x14ac:dyDescent="0.3">
      <c r="A3425" s="262"/>
      <c r="D3425" s="262"/>
    </row>
    <row r="3426" spans="1:4" x14ac:dyDescent="0.3">
      <c r="A3426" s="262"/>
      <c r="D3426" s="262"/>
    </row>
    <row r="3427" spans="1:4" x14ac:dyDescent="0.3">
      <c r="A3427" s="262"/>
      <c r="D3427" s="262"/>
    </row>
    <row r="3428" spans="1:4" x14ac:dyDescent="0.3">
      <c r="A3428" s="262"/>
      <c r="D3428" s="262"/>
    </row>
    <row r="3429" spans="1:4" x14ac:dyDescent="0.3">
      <c r="A3429" s="262"/>
      <c r="D3429" s="262"/>
    </row>
    <row r="3430" spans="1:4" x14ac:dyDescent="0.3">
      <c r="A3430" s="262"/>
      <c r="D3430" s="262"/>
    </row>
    <row r="3431" spans="1:4" x14ac:dyDescent="0.3">
      <c r="A3431" s="262"/>
      <c r="D3431" s="262"/>
    </row>
    <row r="3432" spans="1:4" x14ac:dyDescent="0.3">
      <c r="A3432" s="262"/>
      <c r="D3432" s="262"/>
    </row>
    <row r="3433" spans="1:4" x14ac:dyDescent="0.3">
      <c r="A3433" s="262"/>
      <c r="D3433" s="262"/>
    </row>
    <row r="3434" spans="1:4" x14ac:dyDescent="0.3">
      <c r="A3434" s="262"/>
      <c r="D3434" s="262"/>
    </row>
    <row r="3435" spans="1:4" x14ac:dyDescent="0.3">
      <c r="A3435" s="262"/>
      <c r="D3435" s="262"/>
    </row>
    <row r="3436" spans="1:4" x14ac:dyDescent="0.3">
      <c r="A3436" s="262"/>
      <c r="D3436" s="262"/>
    </row>
    <row r="3437" spans="1:4" x14ac:dyDescent="0.3">
      <c r="A3437" s="262"/>
      <c r="D3437" s="262"/>
    </row>
    <row r="3438" spans="1:4" x14ac:dyDescent="0.3">
      <c r="A3438" s="262"/>
      <c r="D3438" s="262"/>
    </row>
    <row r="3439" spans="1:4" x14ac:dyDescent="0.3">
      <c r="A3439" s="262"/>
      <c r="D3439" s="262"/>
    </row>
    <row r="3440" spans="1:4" x14ac:dyDescent="0.3">
      <c r="A3440" s="262"/>
      <c r="D3440" s="262"/>
    </row>
    <row r="3441" spans="1:4" x14ac:dyDescent="0.3">
      <c r="A3441" s="262"/>
      <c r="D3441" s="262"/>
    </row>
    <row r="3442" spans="1:4" x14ac:dyDescent="0.3">
      <c r="A3442" s="262"/>
      <c r="D3442" s="262"/>
    </row>
    <row r="3443" spans="1:4" x14ac:dyDescent="0.3">
      <c r="A3443" s="262"/>
      <c r="D3443" s="262"/>
    </row>
    <row r="3444" spans="1:4" x14ac:dyDescent="0.3">
      <c r="A3444" s="262"/>
      <c r="D3444" s="262"/>
    </row>
    <row r="3445" spans="1:4" x14ac:dyDescent="0.3">
      <c r="A3445" s="262"/>
      <c r="D3445" s="262"/>
    </row>
    <row r="3446" spans="1:4" x14ac:dyDescent="0.3">
      <c r="A3446" s="262"/>
      <c r="D3446" s="262"/>
    </row>
    <row r="3447" spans="1:4" x14ac:dyDescent="0.3">
      <c r="A3447" s="262"/>
      <c r="D3447" s="262"/>
    </row>
    <row r="3448" spans="1:4" x14ac:dyDescent="0.3">
      <c r="A3448" s="262"/>
      <c r="D3448" s="262"/>
    </row>
    <row r="3449" spans="1:4" x14ac:dyDescent="0.3">
      <c r="A3449" s="262"/>
      <c r="D3449" s="262"/>
    </row>
    <row r="3450" spans="1:4" x14ac:dyDescent="0.3">
      <c r="A3450" s="262"/>
      <c r="D3450" s="262"/>
    </row>
    <row r="3451" spans="1:4" x14ac:dyDescent="0.3">
      <c r="A3451" s="262"/>
      <c r="D3451" s="262"/>
    </row>
    <row r="3452" spans="1:4" x14ac:dyDescent="0.3">
      <c r="A3452" s="262"/>
      <c r="D3452" s="262"/>
    </row>
    <row r="3453" spans="1:4" x14ac:dyDescent="0.3">
      <c r="A3453" s="262"/>
      <c r="D3453" s="262"/>
    </row>
    <row r="3454" spans="1:4" x14ac:dyDescent="0.3">
      <c r="A3454" s="262"/>
      <c r="D3454" s="262"/>
    </row>
    <row r="3455" spans="1:4" x14ac:dyDescent="0.3">
      <c r="A3455" s="262"/>
      <c r="D3455" s="262"/>
    </row>
    <row r="3456" spans="1:4" x14ac:dyDescent="0.3">
      <c r="A3456" s="262"/>
      <c r="D3456" s="262"/>
    </row>
    <row r="3457" spans="1:4" x14ac:dyDescent="0.3">
      <c r="A3457" s="262"/>
      <c r="D3457" s="262"/>
    </row>
    <row r="3458" spans="1:4" x14ac:dyDescent="0.3">
      <c r="A3458" s="262"/>
      <c r="D3458" s="262"/>
    </row>
    <row r="3459" spans="1:4" x14ac:dyDescent="0.3">
      <c r="A3459" s="262"/>
      <c r="D3459" s="262"/>
    </row>
    <row r="3460" spans="1:4" x14ac:dyDescent="0.3">
      <c r="A3460" s="262"/>
      <c r="D3460" s="262"/>
    </row>
    <row r="3461" spans="1:4" x14ac:dyDescent="0.3">
      <c r="A3461" s="262"/>
      <c r="D3461" s="262"/>
    </row>
    <row r="3462" spans="1:4" x14ac:dyDescent="0.3">
      <c r="A3462" s="262"/>
      <c r="D3462" s="262"/>
    </row>
    <row r="3463" spans="1:4" x14ac:dyDescent="0.3">
      <c r="A3463" s="262"/>
      <c r="D3463" s="262"/>
    </row>
    <row r="3464" spans="1:4" x14ac:dyDescent="0.3">
      <c r="A3464" s="262"/>
      <c r="D3464" s="262"/>
    </row>
    <row r="3465" spans="1:4" x14ac:dyDescent="0.3">
      <c r="A3465" s="262"/>
      <c r="D3465" s="262"/>
    </row>
    <row r="3466" spans="1:4" x14ac:dyDescent="0.3">
      <c r="A3466" s="262"/>
      <c r="D3466" s="262"/>
    </row>
    <row r="3467" spans="1:4" x14ac:dyDescent="0.3">
      <c r="A3467" s="262"/>
      <c r="D3467" s="262"/>
    </row>
    <row r="3468" spans="1:4" x14ac:dyDescent="0.3">
      <c r="A3468" s="262"/>
      <c r="D3468" s="262"/>
    </row>
    <row r="3469" spans="1:4" x14ac:dyDescent="0.3">
      <c r="A3469" s="262"/>
      <c r="D3469" s="262"/>
    </row>
    <row r="3470" spans="1:4" x14ac:dyDescent="0.3">
      <c r="A3470" s="262"/>
      <c r="D3470" s="262"/>
    </row>
    <row r="3471" spans="1:4" x14ac:dyDescent="0.3">
      <c r="A3471" s="262"/>
      <c r="D3471" s="262"/>
    </row>
    <row r="3472" spans="1:4" x14ac:dyDescent="0.3">
      <c r="A3472" s="262"/>
      <c r="D3472" s="262"/>
    </row>
    <row r="3473" spans="1:4" x14ac:dyDescent="0.3">
      <c r="A3473" s="262"/>
      <c r="D3473" s="262"/>
    </row>
    <row r="3474" spans="1:4" x14ac:dyDescent="0.3">
      <c r="A3474" s="262"/>
      <c r="D3474" s="262"/>
    </row>
    <row r="3475" spans="1:4" x14ac:dyDescent="0.3">
      <c r="A3475" s="262"/>
      <c r="D3475" s="262"/>
    </row>
    <row r="3476" spans="1:4" x14ac:dyDescent="0.3">
      <c r="A3476" s="262"/>
      <c r="D3476" s="262"/>
    </row>
    <row r="3477" spans="1:4" x14ac:dyDescent="0.3">
      <c r="A3477" s="262"/>
      <c r="D3477" s="262"/>
    </row>
    <row r="3478" spans="1:4" x14ac:dyDescent="0.3">
      <c r="A3478" s="262"/>
      <c r="D3478" s="262"/>
    </row>
    <row r="3479" spans="1:4" x14ac:dyDescent="0.3">
      <c r="A3479" s="262"/>
      <c r="D3479" s="262"/>
    </row>
    <row r="3480" spans="1:4" x14ac:dyDescent="0.3">
      <c r="A3480" s="262"/>
      <c r="D3480" s="262"/>
    </row>
    <row r="3481" spans="1:4" x14ac:dyDescent="0.3">
      <c r="A3481" s="262"/>
      <c r="D3481" s="262"/>
    </row>
    <row r="3482" spans="1:4" x14ac:dyDescent="0.3">
      <c r="A3482" s="262"/>
      <c r="D3482" s="262"/>
    </row>
    <row r="3483" spans="1:4" x14ac:dyDescent="0.3">
      <c r="A3483" s="262"/>
      <c r="D3483" s="262"/>
    </row>
    <row r="3484" spans="1:4" x14ac:dyDescent="0.3">
      <c r="A3484" s="262"/>
      <c r="D3484" s="262"/>
    </row>
    <row r="3485" spans="1:4" x14ac:dyDescent="0.3">
      <c r="A3485" s="262"/>
      <c r="D3485" s="262"/>
    </row>
    <row r="3486" spans="1:4" x14ac:dyDescent="0.3">
      <c r="A3486" s="262"/>
      <c r="D3486" s="262"/>
    </row>
    <row r="3487" spans="1:4" x14ac:dyDescent="0.3">
      <c r="A3487" s="262"/>
      <c r="D3487" s="262"/>
    </row>
    <row r="3488" spans="1:4" x14ac:dyDescent="0.3">
      <c r="A3488" s="262"/>
      <c r="D3488" s="262"/>
    </row>
    <row r="3489" spans="1:4" x14ac:dyDescent="0.3">
      <c r="A3489" s="262"/>
      <c r="D3489" s="262"/>
    </row>
    <row r="3490" spans="1:4" x14ac:dyDescent="0.3">
      <c r="A3490" s="262"/>
      <c r="D3490" s="262"/>
    </row>
    <row r="3491" spans="1:4" x14ac:dyDescent="0.3">
      <c r="A3491" s="262"/>
      <c r="D3491" s="262"/>
    </row>
    <row r="3492" spans="1:4" x14ac:dyDescent="0.3">
      <c r="A3492" s="262"/>
      <c r="D3492" s="262"/>
    </row>
    <row r="3493" spans="1:4" x14ac:dyDescent="0.3">
      <c r="A3493" s="262"/>
      <c r="D3493" s="262"/>
    </row>
    <row r="3494" spans="1:4" x14ac:dyDescent="0.3">
      <c r="A3494" s="262"/>
      <c r="D3494" s="262"/>
    </row>
    <row r="3495" spans="1:4" x14ac:dyDescent="0.3">
      <c r="A3495" s="262"/>
      <c r="D3495" s="262"/>
    </row>
    <row r="3496" spans="1:4" x14ac:dyDescent="0.3">
      <c r="A3496" s="262"/>
      <c r="D3496" s="262"/>
    </row>
    <row r="3497" spans="1:4" x14ac:dyDescent="0.3">
      <c r="A3497" s="262"/>
      <c r="D3497" s="262"/>
    </row>
    <row r="3498" spans="1:4" x14ac:dyDescent="0.3">
      <c r="A3498" s="262"/>
      <c r="D3498" s="262"/>
    </row>
    <row r="3499" spans="1:4" x14ac:dyDescent="0.3">
      <c r="A3499" s="262"/>
      <c r="D3499" s="262"/>
    </row>
    <row r="3500" spans="1:4" x14ac:dyDescent="0.3">
      <c r="A3500" s="262"/>
      <c r="D3500" s="262"/>
    </row>
    <row r="3501" spans="1:4" x14ac:dyDescent="0.3">
      <c r="A3501" s="262"/>
      <c r="D3501" s="262"/>
    </row>
    <row r="3502" spans="1:4" x14ac:dyDescent="0.3">
      <c r="A3502" s="262"/>
      <c r="D3502" s="262"/>
    </row>
    <row r="3503" spans="1:4" x14ac:dyDescent="0.3">
      <c r="A3503" s="262"/>
      <c r="D3503" s="262"/>
    </row>
    <row r="3504" spans="1:4" x14ac:dyDescent="0.3">
      <c r="A3504" s="262"/>
      <c r="D3504" s="262"/>
    </row>
    <row r="3505" spans="1:4" x14ac:dyDescent="0.3">
      <c r="A3505" s="262"/>
      <c r="D3505" s="262"/>
    </row>
    <row r="3506" spans="1:4" x14ac:dyDescent="0.3">
      <c r="A3506" s="262"/>
      <c r="D3506" s="262"/>
    </row>
    <row r="3507" spans="1:4" x14ac:dyDescent="0.3">
      <c r="A3507" s="262"/>
      <c r="D3507" s="262"/>
    </row>
    <row r="3508" spans="1:4" x14ac:dyDescent="0.3">
      <c r="A3508" s="262"/>
      <c r="D3508" s="262"/>
    </row>
    <row r="3509" spans="1:4" x14ac:dyDescent="0.3">
      <c r="A3509" s="262"/>
      <c r="D3509" s="262"/>
    </row>
    <row r="3510" spans="1:4" x14ac:dyDescent="0.3">
      <c r="A3510" s="262"/>
      <c r="D3510" s="262"/>
    </row>
    <row r="3511" spans="1:4" x14ac:dyDescent="0.3">
      <c r="A3511" s="262"/>
      <c r="D3511" s="262"/>
    </row>
    <row r="3512" spans="1:4" x14ac:dyDescent="0.3">
      <c r="A3512" s="262"/>
      <c r="D3512" s="262"/>
    </row>
    <row r="3513" spans="1:4" x14ac:dyDescent="0.3">
      <c r="A3513" s="262"/>
      <c r="D3513" s="262"/>
    </row>
    <row r="3514" spans="1:4" x14ac:dyDescent="0.3">
      <c r="A3514" s="262"/>
      <c r="D3514" s="262"/>
    </row>
    <row r="3515" spans="1:4" x14ac:dyDescent="0.3">
      <c r="A3515" s="262"/>
      <c r="D3515" s="262"/>
    </row>
    <row r="3516" spans="1:4" x14ac:dyDescent="0.3">
      <c r="A3516" s="262"/>
      <c r="D3516" s="262"/>
    </row>
    <row r="3517" spans="1:4" x14ac:dyDescent="0.3">
      <c r="A3517" s="262"/>
      <c r="D3517" s="262"/>
    </row>
    <row r="3518" spans="1:4" x14ac:dyDescent="0.3">
      <c r="A3518" s="262"/>
      <c r="D3518" s="262"/>
    </row>
    <row r="3519" spans="1:4" x14ac:dyDescent="0.3">
      <c r="A3519" s="262"/>
      <c r="D3519" s="262"/>
    </row>
    <row r="3520" spans="1:4" x14ac:dyDescent="0.3">
      <c r="A3520" s="262"/>
      <c r="D3520" s="262"/>
    </row>
    <row r="3521" spans="1:4" x14ac:dyDescent="0.3">
      <c r="A3521" s="262"/>
      <c r="D3521" s="262"/>
    </row>
    <row r="3522" spans="1:4" x14ac:dyDescent="0.3">
      <c r="A3522" s="262"/>
      <c r="D3522" s="262"/>
    </row>
    <row r="3523" spans="1:4" x14ac:dyDescent="0.3">
      <c r="A3523" s="262"/>
      <c r="D3523" s="262"/>
    </row>
    <row r="3524" spans="1:4" x14ac:dyDescent="0.3">
      <c r="A3524" s="262"/>
      <c r="D3524" s="262"/>
    </row>
    <row r="3525" spans="1:4" x14ac:dyDescent="0.3">
      <c r="A3525" s="262"/>
      <c r="D3525" s="262"/>
    </row>
    <row r="3526" spans="1:4" x14ac:dyDescent="0.3">
      <c r="A3526" s="262"/>
      <c r="D3526" s="262"/>
    </row>
    <row r="3527" spans="1:4" x14ac:dyDescent="0.3">
      <c r="A3527" s="262"/>
      <c r="D3527" s="262"/>
    </row>
    <row r="3528" spans="1:4" x14ac:dyDescent="0.3">
      <c r="A3528" s="262"/>
      <c r="D3528" s="262"/>
    </row>
    <row r="3529" spans="1:4" x14ac:dyDescent="0.3">
      <c r="A3529" s="262"/>
      <c r="D3529" s="262"/>
    </row>
    <row r="3530" spans="1:4" x14ac:dyDescent="0.3">
      <c r="A3530" s="262"/>
      <c r="D3530" s="262"/>
    </row>
    <row r="3531" spans="1:4" x14ac:dyDescent="0.3">
      <c r="A3531" s="262"/>
      <c r="D3531" s="262"/>
    </row>
    <row r="3532" spans="1:4" x14ac:dyDescent="0.3">
      <c r="A3532" s="262"/>
      <c r="D3532" s="262"/>
    </row>
    <row r="3533" spans="1:4" x14ac:dyDescent="0.3">
      <c r="A3533" s="262"/>
      <c r="D3533" s="262"/>
    </row>
    <row r="3534" spans="1:4" x14ac:dyDescent="0.3">
      <c r="A3534" s="262"/>
      <c r="D3534" s="262"/>
    </row>
    <row r="3535" spans="1:4" x14ac:dyDescent="0.3">
      <c r="A3535" s="262"/>
      <c r="D3535" s="262"/>
    </row>
    <row r="3536" spans="1:4" x14ac:dyDescent="0.3">
      <c r="A3536" s="262"/>
      <c r="D3536" s="262"/>
    </row>
    <row r="3537" spans="1:4" x14ac:dyDescent="0.3">
      <c r="A3537" s="262"/>
      <c r="D3537" s="262"/>
    </row>
    <row r="3538" spans="1:4" x14ac:dyDescent="0.3">
      <c r="A3538" s="262"/>
      <c r="D3538" s="262"/>
    </row>
    <row r="3539" spans="1:4" x14ac:dyDescent="0.3">
      <c r="A3539" s="262"/>
      <c r="D3539" s="262"/>
    </row>
    <row r="3540" spans="1:4" x14ac:dyDescent="0.3">
      <c r="A3540" s="262"/>
      <c r="D3540" s="262"/>
    </row>
    <row r="3541" spans="1:4" x14ac:dyDescent="0.3">
      <c r="A3541" s="262"/>
      <c r="D3541" s="262"/>
    </row>
    <row r="3542" spans="1:4" x14ac:dyDescent="0.3">
      <c r="A3542" s="262"/>
      <c r="D3542" s="262"/>
    </row>
    <row r="3543" spans="1:4" x14ac:dyDescent="0.3">
      <c r="A3543" s="262"/>
      <c r="D3543" s="262"/>
    </row>
    <row r="3544" spans="1:4" x14ac:dyDescent="0.3">
      <c r="A3544" s="262"/>
      <c r="D3544" s="262"/>
    </row>
  </sheetData>
  <sheetProtection algorithmName="SHA-512" hashValue="7mIRf7/jWB/nhxs+YNCm8toJpi6ot/5m2vgBX08Twv3p8+rVoF8P+LTfLfhEZKoGjeZJef2hKk/7CDKqFH+dFQ==" saltValue="6i5THDR/l6RfjCT9dJlHuA==" spinCount="100000" sheet="1" objects="1" scenarios="1" selectLockedCells="1"/>
  <mergeCells count="23">
    <mergeCell ref="B40:H40"/>
    <mergeCell ref="I40:J40"/>
    <mergeCell ref="C31:I31"/>
    <mergeCell ref="C32:I32"/>
    <mergeCell ref="C33:I33"/>
    <mergeCell ref="C34:I34"/>
    <mergeCell ref="B39:F39"/>
    <mergeCell ref="G39:J39"/>
    <mergeCell ref="C30:I30"/>
    <mergeCell ref="C20:I20"/>
    <mergeCell ref="C21:I21"/>
    <mergeCell ref="C22:I22"/>
    <mergeCell ref="B11:J11"/>
    <mergeCell ref="B12:J12"/>
    <mergeCell ref="C16:I16"/>
    <mergeCell ref="C17:I17"/>
    <mergeCell ref="C18:I18"/>
    <mergeCell ref="C19:I19"/>
    <mergeCell ref="C23:I23"/>
    <mergeCell ref="C24:I24"/>
    <mergeCell ref="C25:I25"/>
    <mergeCell ref="C28:I28"/>
    <mergeCell ref="C29:I29"/>
  </mergeCells>
  <printOptions horizontalCentered="1" verticalCentered="1"/>
  <pageMargins left="0.70866141732283472" right="0.70866141732283472" top="0.55118110236220474" bottom="0.55118110236220474" header="0.31496062992125984" footer="0.31496062992125984"/>
  <pageSetup paperSize="9" scale="6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3543"/>
  <sheetViews>
    <sheetView topLeftCell="A4" zoomScale="75" zoomScaleNormal="75" workbookViewId="0">
      <selection activeCell="K4" sqref="K4"/>
    </sheetView>
  </sheetViews>
  <sheetFormatPr baseColWidth="10" defaultColWidth="11" defaultRowHeight="14" x14ac:dyDescent="0.3"/>
  <cols>
    <col min="1" max="1" width="6.58203125" style="312" customWidth="1"/>
    <col min="2" max="2" width="15.58203125" style="313" customWidth="1"/>
    <col min="3" max="3" width="4.58203125" style="313" customWidth="1"/>
    <col min="4" max="4" width="15.58203125" style="314" customWidth="1"/>
    <col min="5" max="5" width="7.25" style="313" customWidth="1"/>
    <col min="6" max="6" width="15.58203125" style="313" customWidth="1"/>
    <col min="7" max="7" width="4.58203125" style="313" customWidth="1"/>
    <col min="8" max="8" width="15.58203125" style="313" customWidth="1"/>
    <col min="9" max="9" width="4.58203125" style="313" customWidth="1"/>
    <col min="10" max="10" width="30.58203125" style="313" customWidth="1"/>
    <col min="11" max="11" width="80.33203125" style="315" customWidth="1"/>
    <col min="12" max="12" width="17.08203125" style="313" customWidth="1"/>
    <col min="13" max="13" width="16.08203125" style="313" customWidth="1"/>
    <col min="14" max="14" width="15.58203125" style="313" customWidth="1"/>
    <col min="15" max="15" width="15.58203125" style="313" hidden="1" customWidth="1"/>
    <col min="16" max="16" width="4.58203125" style="313" hidden="1" customWidth="1"/>
    <col min="17" max="17" width="15.58203125" style="313" customWidth="1"/>
    <col min="18" max="18" width="4.58203125" style="313" customWidth="1"/>
    <col min="19" max="19" width="15.58203125" style="313" customWidth="1"/>
    <col min="20" max="20" width="4.58203125" style="313" customWidth="1"/>
    <col min="21" max="21" width="15.58203125" style="313" customWidth="1"/>
    <col min="22" max="22" width="4.58203125" style="313" customWidth="1"/>
    <col min="23" max="23" width="15.58203125" style="313" customWidth="1"/>
    <col min="24" max="24" width="4.58203125" style="313" customWidth="1"/>
    <col min="25" max="25" width="15.58203125" style="313" customWidth="1"/>
    <col min="26" max="26" width="6.58203125" style="313" customWidth="1"/>
    <col min="27" max="28" width="15.58203125" style="313" customWidth="1"/>
    <col min="29" max="72" width="6.58203125" style="313" customWidth="1"/>
    <col min="73" max="16384" width="11" style="313"/>
  </cols>
  <sheetData>
    <row r="1" spans="1:28" ht="17.25" customHeight="1" x14ac:dyDescent="0.3"/>
    <row r="2" spans="1:28" ht="45" customHeight="1" x14ac:dyDescent="0.7">
      <c r="A2" s="313"/>
      <c r="B2" s="600" t="s">
        <v>62</v>
      </c>
      <c r="C2" s="316"/>
      <c r="D2" s="316"/>
      <c r="E2" s="316"/>
      <c r="F2" s="316"/>
      <c r="G2" s="316"/>
      <c r="H2" s="316"/>
      <c r="I2" s="316"/>
      <c r="J2" s="317"/>
      <c r="K2" s="318" t="s">
        <v>94</v>
      </c>
      <c r="L2" s="319"/>
      <c r="M2" s="319"/>
      <c r="N2" s="319"/>
      <c r="O2" s="319"/>
      <c r="P2" s="319"/>
      <c r="Q2" s="319"/>
    </row>
    <row r="3" spans="1:28" ht="21.75" customHeight="1" x14ac:dyDescent="0.5">
      <c r="A3" s="313"/>
      <c r="B3" s="316" t="s">
        <v>352</v>
      </c>
      <c r="C3" s="316"/>
      <c r="D3" s="316"/>
      <c r="E3" s="316"/>
      <c r="F3" s="316"/>
      <c r="G3" s="316"/>
      <c r="H3" s="316"/>
      <c r="I3" s="316"/>
      <c r="J3" s="317"/>
      <c r="K3" s="320"/>
      <c r="L3" s="319"/>
      <c r="M3" s="319"/>
      <c r="N3" s="319"/>
      <c r="O3" s="319"/>
      <c r="P3" s="319"/>
      <c r="Q3" s="319"/>
    </row>
    <row r="4" spans="1:28" ht="21.75" customHeight="1" x14ac:dyDescent="0.4">
      <c r="A4" s="313"/>
      <c r="B4" s="321">
        <f ca="1">'certificate page 1'!N28</f>
        <v>17</v>
      </c>
      <c r="C4" s="631" t="s">
        <v>88</v>
      </c>
      <c r="D4" s="631"/>
      <c r="E4" s="632"/>
      <c r="J4" s="606" t="s">
        <v>363</v>
      </c>
      <c r="K4" s="322" t="s">
        <v>214</v>
      </c>
    </row>
    <row r="5" spans="1:28" ht="9" customHeight="1" x14ac:dyDescent="0.3">
      <c r="A5" s="313"/>
      <c r="D5" s="313"/>
    </row>
    <row r="6" spans="1:28" ht="21.75" customHeight="1" x14ac:dyDescent="0.35">
      <c r="A6" s="313"/>
      <c r="B6" s="323" t="s">
        <v>153</v>
      </c>
      <c r="C6" s="323"/>
      <c r="D6" s="324"/>
      <c r="E6" s="323"/>
      <c r="F6" s="325"/>
      <c r="G6" s="326"/>
      <c r="H6" s="326"/>
      <c r="I6" s="326"/>
      <c r="J6" s="327">
        <v>2345</v>
      </c>
      <c r="K6" s="328" t="s">
        <v>95</v>
      </c>
    </row>
    <row r="7" spans="1:28" ht="21.75" customHeight="1" x14ac:dyDescent="0.35">
      <c r="A7" s="313"/>
      <c r="B7" s="323" t="s">
        <v>215</v>
      </c>
      <c r="C7" s="323"/>
      <c r="D7" s="323"/>
      <c r="E7" s="323"/>
      <c r="F7" s="329"/>
      <c r="G7" s="330"/>
      <c r="H7" s="330"/>
      <c r="I7" s="330"/>
      <c r="J7" s="331" t="s">
        <v>319</v>
      </c>
      <c r="K7" s="328" t="s">
        <v>216</v>
      </c>
    </row>
    <row r="8" spans="1:28" ht="21.75" customHeight="1" x14ac:dyDescent="0.35">
      <c r="A8" s="313"/>
      <c r="B8" s="323" t="s">
        <v>217</v>
      </c>
      <c r="C8" s="323"/>
      <c r="D8" s="323"/>
      <c r="E8" s="323"/>
      <c r="F8" s="329"/>
      <c r="G8" s="330"/>
      <c r="H8" s="330"/>
      <c r="I8" s="330"/>
      <c r="J8" s="331" t="s">
        <v>320</v>
      </c>
      <c r="K8" s="328" t="s">
        <v>218</v>
      </c>
    </row>
    <row r="9" spans="1:28" ht="21.75" customHeight="1" x14ac:dyDescent="0.35">
      <c r="A9" s="313"/>
      <c r="B9" s="323" t="s">
        <v>219</v>
      </c>
      <c r="C9" s="323"/>
      <c r="D9" s="323"/>
      <c r="E9" s="323"/>
      <c r="F9" s="329"/>
      <c r="G9" s="330"/>
      <c r="H9" s="330"/>
      <c r="I9" s="330"/>
      <c r="J9" s="331" t="s">
        <v>321</v>
      </c>
      <c r="K9" s="328" t="s">
        <v>220</v>
      </c>
      <c r="L9" s="319"/>
      <c r="M9" s="319"/>
      <c r="N9" s="319"/>
      <c r="O9" s="319"/>
      <c r="P9" s="319"/>
      <c r="Q9" s="319"/>
      <c r="R9" s="319"/>
      <c r="S9" s="319"/>
      <c r="T9" s="319"/>
      <c r="U9" s="319"/>
      <c r="V9" s="319"/>
      <c r="W9" s="319"/>
      <c r="X9" s="319"/>
      <c r="Y9" s="319"/>
      <c r="Z9" s="319"/>
      <c r="AA9" s="319"/>
      <c r="AB9" s="319"/>
    </row>
    <row r="10" spans="1:28" ht="21.75" customHeight="1" x14ac:dyDescent="0.35">
      <c r="A10" s="313"/>
      <c r="B10" s="323" t="s">
        <v>154</v>
      </c>
      <c r="C10" s="323"/>
      <c r="D10" s="323"/>
      <c r="E10" s="323"/>
      <c r="F10" s="329"/>
      <c r="G10" s="330"/>
      <c r="H10" s="330"/>
      <c r="I10" s="330"/>
      <c r="J10" s="331" t="s">
        <v>318</v>
      </c>
      <c r="K10" s="328" t="s">
        <v>155</v>
      </c>
    </row>
    <row r="11" spans="1:28" ht="21.75" customHeight="1" x14ac:dyDescent="0.35">
      <c r="A11" s="313"/>
      <c r="B11" s="323" t="s">
        <v>156</v>
      </c>
      <c r="C11" s="323"/>
      <c r="D11" s="323"/>
      <c r="E11" s="332"/>
      <c r="F11" s="325"/>
      <c r="G11" s="333"/>
      <c r="H11" s="333"/>
      <c r="I11" s="333"/>
      <c r="J11" s="334">
        <v>42461</v>
      </c>
      <c r="K11" s="328" t="s">
        <v>11</v>
      </c>
      <c r="L11" s="319"/>
      <c r="M11" s="319"/>
      <c r="N11" s="319"/>
      <c r="O11" s="319"/>
      <c r="P11" s="319"/>
      <c r="Q11" s="319"/>
      <c r="R11" s="319"/>
      <c r="S11" s="319"/>
      <c r="T11" s="319"/>
      <c r="U11" s="319"/>
      <c r="V11" s="319"/>
      <c r="W11" s="319"/>
      <c r="X11" s="319"/>
      <c r="Y11" s="319"/>
      <c r="Z11" s="319"/>
      <c r="AA11" s="319"/>
      <c r="AB11" s="319"/>
    </row>
    <row r="12" spans="1:28" ht="21.75" customHeight="1" x14ac:dyDescent="0.35">
      <c r="A12" s="313"/>
      <c r="B12" s="323" t="s">
        <v>157</v>
      </c>
      <c r="C12" s="323"/>
      <c r="D12" s="323"/>
      <c r="E12" s="332"/>
      <c r="F12" s="325"/>
      <c r="G12" s="333"/>
      <c r="H12" s="333"/>
      <c r="I12" s="333"/>
      <c r="J12" s="334">
        <v>43221</v>
      </c>
      <c r="K12" s="328" t="s">
        <v>11</v>
      </c>
      <c r="L12" s="319"/>
      <c r="M12" s="319"/>
      <c r="N12" s="319"/>
      <c r="O12" s="319"/>
      <c r="P12" s="319"/>
      <c r="Q12" s="319"/>
      <c r="R12" s="319"/>
      <c r="S12" s="319"/>
      <c r="T12" s="319"/>
      <c r="U12" s="319"/>
      <c r="V12" s="319"/>
      <c r="W12" s="319"/>
      <c r="X12" s="319"/>
      <c r="Y12" s="319"/>
      <c r="Z12" s="319"/>
      <c r="AA12" s="319"/>
      <c r="AB12" s="319"/>
    </row>
    <row r="13" spans="1:28" s="335" customFormat="1" ht="6.75" customHeight="1" thickBot="1" x14ac:dyDescent="0.35">
      <c r="B13" s="336"/>
      <c r="K13" s="318"/>
      <c r="L13" s="337"/>
      <c r="M13" s="337"/>
      <c r="N13" s="337"/>
      <c r="O13" s="337"/>
      <c r="P13" s="337"/>
      <c r="Q13" s="337"/>
      <c r="R13" s="337"/>
      <c r="S13" s="337"/>
      <c r="T13" s="337"/>
      <c r="U13" s="337"/>
      <c r="V13" s="337"/>
      <c r="W13" s="337"/>
      <c r="X13" s="337"/>
      <c r="Y13" s="337"/>
      <c r="Z13" s="337"/>
      <c r="AA13" s="337"/>
      <c r="AB13" s="337"/>
    </row>
    <row r="14" spans="1:28" s="335" customFormat="1" ht="21.75" customHeight="1" thickBot="1" x14ac:dyDescent="0.35">
      <c r="B14" s="338"/>
      <c r="C14" s="339"/>
      <c r="D14" s="339"/>
      <c r="E14" s="340" t="s">
        <v>343</v>
      </c>
      <c r="F14" s="339"/>
      <c r="G14" s="339"/>
      <c r="H14" s="341"/>
      <c r="I14" s="342"/>
      <c r="J14" s="343" t="s">
        <v>222</v>
      </c>
      <c r="K14" s="318" t="s">
        <v>223</v>
      </c>
      <c r="L14" s="337"/>
      <c r="M14" s="337"/>
      <c r="N14" s="337"/>
      <c r="O14" s="337"/>
      <c r="P14" s="337"/>
      <c r="Q14" s="31"/>
      <c r="R14" s="337"/>
      <c r="S14" s="337"/>
      <c r="T14" s="337"/>
      <c r="U14" s="337"/>
      <c r="V14" s="337"/>
      <c r="W14" s="337"/>
      <c r="X14" s="337"/>
      <c r="Y14" s="337"/>
      <c r="Z14" s="337"/>
      <c r="AA14" s="337"/>
      <c r="AB14" s="337"/>
    </row>
    <row r="15" spans="1:28" s="335" customFormat="1" ht="21.75" customHeight="1" thickBot="1" x14ac:dyDescent="0.35">
      <c r="B15" s="633"/>
      <c r="C15" s="634"/>
      <c r="D15" s="634"/>
      <c r="E15" s="634"/>
      <c r="F15" s="634"/>
      <c r="G15" s="634"/>
      <c r="H15" s="635"/>
      <c r="I15" s="344"/>
      <c r="J15" s="345">
        <f>B15</f>
        <v>0</v>
      </c>
      <c r="K15" s="337"/>
      <c r="L15" s="337"/>
      <c r="M15" s="337"/>
      <c r="N15" s="337"/>
      <c r="O15" s="337"/>
      <c r="P15" s="337"/>
      <c r="Q15" s="337"/>
      <c r="R15" s="337"/>
      <c r="S15" s="337"/>
      <c r="T15" s="337"/>
      <c r="U15" s="337"/>
      <c r="V15" s="337"/>
      <c r="W15" s="337"/>
      <c r="X15" s="337"/>
      <c r="Y15" s="337"/>
      <c r="Z15" s="337"/>
      <c r="AA15" s="337"/>
      <c r="AB15" s="337"/>
    </row>
    <row r="16" spans="1:28" s="335" customFormat="1" ht="21.75" customHeight="1" x14ac:dyDescent="0.3">
      <c r="B16" s="346" t="s">
        <v>224</v>
      </c>
      <c r="C16" s="347"/>
      <c r="D16" s="347"/>
      <c r="E16" s="347"/>
      <c r="F16" s="347"/>
      <c r="G16" s="347"/>
      <c r="H16" s="347"/>
      <c r="I16" s="347"/>
      <c r="J16" s="347"/>
      <c r="K16" s="318" t="s">
        <v>223</v>
      </c>
      <c r="L16" s="337"/>
      <c r="M16" s="337"/>
      <c r="N16" s="337"/>
      <c r="O16" s="337"/>
      <c r="P16" s="337"/>
      <c r="Q16" s="337"/>
      <c r="R16" s="337"/>
      <c r="S16" s="337"/>
      <c r="T16" s="337"/>
      <c r="U16" s="337"/>
      <c r="V16" s="337"/>
      <c r="W16" s="337"/>
      <c r="X16" s="337"/>
      <c r="Y16" s="337"/>
      <c r="Z16" s="337"/>
      <c r="AA16" s="337"/>
      <c r="AB16" s="337"/>
    </row>
    <row r="17" spans="1:29" ht="21.75" customHeight="1" thickBot="1" x14ac:dyDescent="0.35">
      <c r="A17" s="313"/>
      <c r="B17" s="347"/>
      <c r="C17" s="347"/>
      <c r="D17" s="347"/>
      <c r="E17" s="347"/>
      <c r="F17" s="347"/>
      <c r="G17" s="347"/>
      <c r="H17" s="347"/>
      <c r="I17" s="347"/>
      <c r="J17" s="347"/>
      <c r="K17" s="348"/>
      <c r="L17" s="319"/>
      <c r="M17" s="337"/>
      <c r="N17" s="337"/>
      <c r="O17" s="337"/>
      <c r="P17" s="337"/>
      <c r="Q17" s="337"/>
      <c r="R17" s="337"/>
      <c r="S17" s="337"/>
      <c r="T17" s="337"/>
      <c r="U17" s="337"/>
      <c r="V17" s="337"/>
      <c r="W17" s="337"/>
      <c r="X17" s="337"/>
      <c r="Y17" s="337"/>
      <c r="Z17" s="337"/>
      <c r="AA17" s="337"/>
      <c r="AB17" s="337"/>
      <c r="AC17" s="335"/>
    </row>
    <row r="18" spans="1:29" s="319" customFormat="1" ht="21.75" customHeight="1" thickBot="1" x14ac:dyDescent="0.35">
      <c r="B18" s="343" t="s">
        <v>27</v>
      </c>
      <c r="C18" s="347"/>
      <c r="D18" s="343" t="s">
        <v>225</v>
      </c>
      <c r="E18" s="347"/>
      <c r="F18" s="343" t="s">
        <v>226</v>
      </c>
      <c r="G18" s="349"/>
      <c r="H18" s="343" t="s">
        <v>227</v>
      </c>
      <c r="I18" s="347"/>
      <c r="J18" s="343" t="s">
        <v>228</v>
      </c>
      <c r="K18" s="348"/>
      <c r="M18" s="337"/>
      <c r="N18" s="337"/>
      <c r="O18" s="337"/>
      <c r="P18" s="337"/>
      <c r="Q18" s="350"/>
      <c r="R18" s="351"/>
      <c r="S18" s="351"/>
      <c r="T18" s="352"/>
      <c r="U18" s="351"/>
      <c r="V18" s="351"/>
      <c r="W18" s="351"/>
      <c r="X18" s="337"/>
      <c r="Y18" s="352"/>
      <c r="Z18" s="337"/>
      <c r="AA18" s="337"/>
      <c r="AB18" s="337"/>
      <c r="AC18" s="337"/>
    </row>
    <row r="19" spans="1:29" s="319" customFormat="1" ht="21.75" customHeight="1" thickBot="1" x14ac:dyDescent="0.35">
      <c r="B19" s="345">
        <f ca="1">'sail 1 - page 2'!P58</f>
        <v>518100</v>
      </c>
      <c r="C19" s="344" t="s">
        <v>0</v>
      </c>
      <c r="D19" s="345">
        <f ca="1">'sail 2 - page 3'!P58</f>
        <v>377338</v>
      </c>
      <c r="E19" s="344" t="s">
        <v>0</v>
      </c>
      <c r="F19" s="345">
        <f>J15</f>
        <v>0</v>
      </c>
      <c r="G19" s="344" t="s">
        <v>0</v>
      </c>
      <c r="H19" s="345">
        <f>'spar - page 4'!Q48</f>
        <v>40290</v>
      </c>
      <c r="I19" s="344"/>
      <c r="J19" s="345">
        <f ca="1">B19+D19+F19+H19</f>
        <v>935728</v>
      </c>
      <c r="K19" s="348"/>
      <c r="M19" s="337"/>
      <c r="N19" s="337"/>
      <c r="O19" s="337"/>
      <c r="P19" s="337"/>
      <c r="Q19" s="337"/>
      <c r="R19" s="337"/>
      <c r="S19" s="337"/>
      <c r="T19" s="337"/>
      <c r="U19" s="337"/>
      <c r="V19" s="337"/>
      <c r="W19" s="337"/>
      <c r="X19" s="352"/>
      <c r="Y19" s="354"/>
      <c r="Z19" s="337"/>
      <c r="AA19" s="337"/>
      <c r="AB19" s="337"/>
      <c r="AC19" s="337"/>
    </row>
    <row r="20" spans="1:29" s="319" customFormat="1" ht="21.75" customHeight="1" thickBot="1" x14ac:dyDescent="0.35">
      <c r="B20" s="347"/>
      <c r="C20" s="347"/>
      <c r="D20" s="347"/>
      <c r="E20" s="347"/>
      <c r="F20" s="347"/>
      <c r="G20" s="347"/>
      <c r="H20" s="347"/>
      <c r="I20" s="347"/>
      <c r="J20" s="347"/>
      <c r="K20" s="348"/>
      <c r="M20" s="337"/>
      <c r="N20" s="337"/>
      <c r="O20" s="337"/>
      <c r="P20" s="337"/>
      <c r="Q20" s="34"/>
      <c r="R20" s="337"/>
      <c r="S20" s="337"/>
      <c r="T20" s="337"/>
      <c r="U20" s="337"/>
      <c r="V20" s="337"/>
      <c r="W20" s="337"/>
      <c r="X20" s="337"/>
      <c r="Y20" s="337"/>
      <c r="Z20" s="337"/>
      <c r="AA20" s="337"/>
      <c r="AB20" s="337"/>
      <c r="AC20" s="337"/>
    </row>
    <row r="21" spans="1:29" s="319" customFormat="1" ht="21.75" customHeight="1" thickBot="1" x14ac:dyDescent="0.35">
      <c r="B21" s="355"/>
      <c r="C21" s="356"/>
      <c r="D21" s="357" t="s">
        <v>228</v>
      </c>
      <c r="E21" s="356"/>
      <c r="F21" s="358"/>
      <c r="G21" s="342"/>
      <c r="H21" s="347"/>
      <c r="I21" s="347"/>
      <c r="J21" s="343" t="s">
        <v>229</v>
      </c>
      <c r="K21" s="348"/>
      <c r="M21" s="337"/>
      <c r="N21" s="337"/>
      <c r="O21" s="337"/>
      <c r="P21" s="337"/>
      <c r="Q21" s="337"/>
      <c r="R21" s="337"/>
      <c r="S21" s="337"/>
      <c r="T21" s="337"/>
      <c r="U21" s="337"/>
      <c r="V21" s="337"/>
      <c r="W21" s="337"/>
      <c r="X21" s="337"/>
      <c r="Y21" s="337"/>
      <c r="Z21" s="337"/>
      <c r="AA21" s="337"/>
      <c r="AB21" s="337"/>
      <c r="AC21" s="337"/>
    </row>
    <row r="22" spans="1:29" s="319" customFormat="1" ht="21.75" customHeight="1" thickBot="1" x14ac:dyDescent="0.35">
      <c r="B22" s="359"/>
      <c r="C22" s="360"/>
      <c r="D22" s="361">
        <f ca="1">INT(J19+0.5)</f>
        <v>935728</v>
      </c>
      <c r="E22" s="360"/>
      <c r="F22" s="362"/>
      <c r="G22" s="344" t="s">
        <v>230</v>
      </c>
      <c r="H22" s="343">
        <v>1000000</v>
      </c>
      <c r="I22" s="363"/>
      <c r="J22" s="364">
        <f ca="1">D22/H22</f>
        <v>0.935728</v>
      </c>
      <c r="K22" s="348"/>
      <c r="M22" s="337"/>
      <c r="N22" s="337"/>
      <c r="O22" s="337"/>
      <c r="P22" s="337"/>
      <c r="Q22" s="352"/>
      <c r="R22" s="337"/>
      <c r="S22" s="352"/>
      <c r="T22" s="337"/>
      <c r="U22" s="352"/>
      <c r="V22" s="337"/>
      <c r="W22" s="352"/>
      <c r="X22" s="337"/>
      <c r="Y22" s="352"/>
      <c r="Z22" s="337"/>
      <c r="AA22" s="337"/>
      <c r="AB22" s="337"/>
      <c r="AC22" s="337"/>
    </row>
    <row r="23" spans="1:29" s="319" customFormat="1" ht="21.75" customHeight="1" thickBot="1" x14ac:dyDescent="0.35">
      <c r="B23" s="347"/>
      <c r="C23" s="347"/>
      <c r="D23" s="347"/>
      <c r="E23" s="347"/>
      <c r="F23" s="347"/>
      <c r="G23" s="347"/>
      <c r="H23" s="347"/>
      <c r="I23" s="347"/>
      <c r="J23" s="347"/>
      <c r="K23" s="348"/>
      <c r="M23" s="337"/>
      <c r="N23" s="337"/>
      <c r="O23" s="337"/>
      <c r="P23" s="337"/>
      <c r="Q23" s="365"/>
      <c r="R23" s="352"/>
      <c r="S23" s="365"/>
      <c r="T23" s="352"/>
      <c r="U23" s="365"/>
      <c r="V23" s="352"/>
      <c r="W23" s="365"/>
      <c r="X23" s="352"/>
      <c r="Y23" s="365"/>
      <c r="Z23" s="337"/>
      <c r="AA23" s="337"/>
      <c r="AB23" s="337"/>
      <c r="AC23" s="337"/>
    </row>
    <row r="24" spans="1:29" s="319" customFormat="1" ht="21.75" customHeight="1" thickBot="1" x14ac:dyDescent="0.35">
      <c r="B24" s="343" t="s">
        <v>231</v>
      </c>
      <c r="C24" s="347"/>
      <c r="D24" s="343" t="s">
        <v>229</v>
      </c>
      <c r="E24" s="347"/>
      <c r="F24" s="347"/>
      <c r="G24" s="347"/>
      <c r="H24" s="347"/>
      <c r="I24" s="347"/>
      <c r="J24" s="366" t="s">
        <v>232</v>
      </c>
      <c r="K24" s="348"/>
      <c r="L24" s="367" t="s">
        <v>233</v>
      </c>
      <c r="M24" s="368" t="s">
        <v>234</v>
      </c>
      <c r="N24" s="588" t="s">
        <v>344</v>
      </c>
      <c r="P24" s="337"/>
      <c r="Q24" s="337"/>
      <c r="R24" s="337"/>
      <c r="S24" s="337"/>
      <c r="T24" s="337"/>
      <c r="U24" s="337"/>
      <c r="V24" s="337"/>
      <c r="W24" s="337"/>
      <c r="X24" s="337"/>
      <c r="Y24" s="337"/>
      <c r="Z24" s="337"/>
      <c r="AA24" s="337"/>
      <c r="AB24" s="337"/>
      <c r="AC24" s="337"/>
    </row>
    <row r="25" spans="1:29" s="319" customFormat="1" ht="21.75" customHeight="1" thickBot="1" x14ac:dyDescent="0.35">
      <c r="B25" s="327">
        <v>1.304</v>
      </c>
      <c r="C25" s="344" t="s">
        <v>1</v>
      </c>
      <c r="D25" s="353">
        <f ca="1">J22</f>
        <v>0.935728</v>
      </c>
      <c r="E25" s="344" t="s">
        <v>1</v>
      </c>
      <c r="F25" s="343">
        <v>8</v>
      </c>
      <c r="G25" s="344"/>
      <c r="H25" s="344"/>
      <c r="I25" s="344"/>
      <c r="J25" s="369">
        <f ca="1">IF((L25&gt;10),"ERROR",L25)</f>
        <v>9.7615144960000002</v>
      </c>
      <c r="K25" s="348"/>
      <c r="L25" s="556">
        <f ca="1">ROUNDUP(B25,3)*D25*F25</f>
        <v>9.7615144960000002</v>
      </c>
      <c r="M25" s="557">
        <f ca="1">ROUNDDOWN((1.25/D25),3)</f>
        <v>1.335</v>
      </c>
      <c r="N25" s="557">
        <f>ROUNDUP(B25,3)</f>
        <v>1.304</v>
      </c>
      <c r="P25" s="337"/>
      <c r="Q25" s="337"/>
      <c r="R25" s="337"/>
      <c r="S25" s="352"/>
      <c r="T25" s="337"/>
      <c r="U25" s="337"/>
      <c r="V25" s="337"/>
      <c r="W25" s="337"/>
      <c r="X25" s="337"/>
      <c r="Y25" s="352"/>
      <c r="Z25" s="337"/>
      <c r="AA25" s="337"/>
      <c r="AB25" s="337"/>
      <c r="AC25" s="337"/>
    </row>
    <row r="26" spans="1:29" s="319" customFormat="1" ht="6.75" customHeight="1" thickBot="1" x14ac:dyDescent="0.35">
      <c r="K26" s="348"/>
      <c r="M26" s="337"/>
      <c r="N26" s="337"/>
      <c r="O26" s="337"/>
      <c r="P26" s="337"/>
      <c r="Q26" s="337"/>
      <c r="R26" s="352"/>
      <c r="S26" s="370"/>
      <c r="T26" s="352"/>
      <c r="U26" s="337"/>
      <c r="V26" s="352"/>
      <c r="W26" s="352"/>
      <c r="X26" s="370"/>
      <c r="Y26" s="370"/>
      <c r="Z26" s="337"/>
      <c r="AA26" s="337"/>
      <c r="AB26" s="337"/>
      <c r="AC26" s="337"/>
    </row>
    <row r="27" spans="1:29" s="319" customFormat="1" ht="45" customHeight="1" thickBot="1" x14ac:dyDescent="0.35">
      <c r="B27" s="636" t="s">
        <v>346</v>
      </c>
      <c r="C27" s="637"/>
      <c r="D27" s="637"/>
      <c r="E27" s="637"/>
      <c r="F27" s="637"/>
      <c r="G27" s="637"/>
      <c r="H27" s="637"/>
      <c r="I27" s="638"/>
      <c r="J27" s="327">
        <v>5.47</v>
      </c>
      <c r="K27" s="371" t="s">
        <v>162</v>
      </c>
      <c r="L27" s="626" t="str">
        <f>IF(P27&gt;0,"ROUND WEIGHT TO TWO DECIMAL PLACES","")</f>
        <v/>
      </c>
      <c r="M27" s="627"/>
      <c r="N27" s="628"/>
      <c r="O27" s="319">
        <f>ROUND(J27,2)</f>
        <v>5.47</v>
      </c>
      <c r="P27" s="337">
        <f>J27-O27</f>
        <v>0</v>
      </c>
      <c r="Q27" s="337"/>
      <c r="R27" s="352"/>
      <c r="S27" s="370"/>
      <c r="T27" s="352"/>
      <c r="U27" s="337"/>
      <c r="V27" s="352"/>
      <c r="W27" s="352"/>
      <c r="X27" s="370"/>
      <c r="Y27" s="370"/>
      <c r="Z27" s="337"/>
      <c r="AA27" s="337"/>
      <c r="AB27" s="337"/>
      <c r="AC27" s="337"/>
    </row>
    <row r="28" spans="1:29" s="319" customFormat="1" ht="4.5" customHeight="1" thickBot="1" x14ac:dyDescent="0.4">
      <c r="B28" s="372"/>
      <c r="C28" s="35"/>
      <c r="D28" s="35"/>
      <c r="E28" s="35"/>
      <c r="F28" s="35"/>
      <c r="G28" s="35"/>
      <c r="H28" s="35"/>
      <c r="I28" s="35"/>
      <c r="J28" s="35"/>
      <c r="K28" s="320"/>
      <c r="M28" s="337"/>
      <c r="N28" s="337"/>
      <c r="O28" s="337"/>
      <c r="P28" s="337"/>
      <c r="Q28" s="337"/>
      <c r="R28" s="337"/>
      <c r="S28" s="337"/>
      <c r="T28" s="337"/>
      <c r="U28" s="337"/>
      <c r="V28" s="337"/>
      <c r="W28" s="337"/>
      <c r="X28" s="337"/>
      <c r="Y28" s="337"/>
      <c r="Z28" s="337"/>
      <c r="AA28" s="337"/>
      <c r="AB28" s="337"/>
      <c r="AC28" s="337"/>
    </row>
    <row r="29" spans="1:29" ht="179.25" customHeight="1" thickBot="1" x14ac:dyDescent="0.35">
      <c r="A29" s="313"/>
      <c r="B29" s="639" t="s">
        <v>364</v>
      </c>
      <c r="C29" s="640"/>
      <c r="D29" s="640"/>
      <c r="E29" s="640"/>
      <c r="F29" s="640"/>
      <c r="G29" s="640"/>
      <c r="H29" s="640"/>
      <c r="I29" s="640"/>
      <c r="J29" s="641"/>
      <c r="K29" s="371" t="s">
        <v>235</v>
      </c>
      <c r="L29" s="319"/>
      <c r="M29" s="337"/>
      <c r="N29" s="337"/>
      <c r="O29" s="337"/>
      <c r="P29" s="337"/>
      <c r="Q29" s="337"/>
      <c r="R29" s="337"/>
      <c r="S29" s="337"/>
      <c r="T29" s="337"/>
      <c r="U29" s="337"/>
      <c r="V29" s="337"/>
      <c r="W29" s="337"/>
      <c r="X29" s="337"/>
      <c r="Y29" s="337"/>
      <c r="Z29" s="337"/>
      <c r="AA29" s="337"/>
      <c r="AB29" s="337"/>
      <c r="AC29" s="335"/>
    </row>
    <row r="30" spans="1:29" ht="6.75" customHeight="1" x14ac:dyDescent="0.3">
      <c r="A30" s="313"/>
      <c r="B30" s="335"/>
      <c r="C30" s="335"/>
      <c r="D30" s="335"/>
      <c r="E30" s="335"/>
      <c r="F30" s="335"/>
      <c r="G30" s="335"/>
      <c r="H30" s="335"/>
      <c r="I30" s="335"/>
      <c r="J30" s="335"/>
    </row>
    <row r="31" spans="1:29" ht="21.75" customHeight="1" x14ac:dyDescent="0.4">
      <c r="A31" s="313"/>
      <c r="B31" s="373" t="s">
        <v>9</v>
      </c>
      <c r="C31" s="374"/>
      <c r="D31" s="374"/>
      <c r="E31" s="374"/>
      <c r="F31" s="374"/>
      <c r="G31" s="374"/>
      <c r="H31" s="374"/>
      <c r="I31" s="374"/>
      <c r="J31" s="374"/>
      <c r="K31" s="375" t="s">
        <v>211</v>
      </c>
    </row>
    <row r="32" spans="1:29" ht="49.5" customHeight="1" x14ac:dyDescent="0.3">
      <c r="A32" s="313"/>
      <c r="B32" s="642" t="s">
        <v>236</v>
      </c>
      <c r="C32" s="643"/>
      <c r="D32" s="643"/>
      <c r="E32" s="643"/>
      <c r="F32" s="643"/>
      <c r="G32" s="643"/>
      <c r="H32" s="643"/>
      <c r="I32" s="643"/>
      <c r="J32" s="643"/>
      <c r="K32" s="371" t="s">
        <v>237</v>
      </c>
    </row>
    <row r="33" spans="1:11" ht="6.75" customHeight="1" x14ac:dyDescent="0.35">
      <c r="A33" s="313"/>
      <c r="B33" s="376"/>
      <c r="C33" s="376"/>
      <c r="D33" s="376"/>
      <c r="E33" s="376"/>
      <c r="F33" s="376"/>
      <c r="G33" s="376"/>
      <c r="H33" s="376"/>
      <c r="I33" s="376"/>
      <c r="J33" s="376"/>
    </row>
    <row r="34" spans="1:11" s="305" customFormat="1" ht="42" customHeight="1" x14ac:dyDescent="0.3">
      <c r="B34" s="624" t="s">
        <v>339</v>
      </c>
      <c r="C34" s="624"/>
      <c r="D34" s="624"/>
      <c r="E34" s="624"/>
      <c r="F34" s="624"/>
      <c r="G34" s="624" t="s">
        <v>340</v>
      </c>
      <c r="H34" s="625"/>
      <c r="I34" s="625"/>
      <c r="J34" s="625"/>
      <c r="K34" s="377" t="s">
        <v>213</v>
      </c>
    </row>
    <row r="35" spans="1:11" s="305" customFormat="1" ht="36" customHeight="1" x14ac:dyDescent="0.3">
      <c r="B35" s="621" t="s">
        <v>10</v>
      </c>
      <c r="C35" s="621"/>
      <c r="D35" s="622"/>
      <c r="E35" s="622"/>
      <c r="F35" s="622"/>
      <c r="G35" s="622"/>
      <c r="H35" s="622"/>
      <c r="I35" s="621" t="s">
        <v>11</v>
      </c>
      <c r="J35" s="621"/>
      <c r="K35" s="377" t="s">
        <v>10</v>
      </c>
    </row>
    <row r="36" spans="1:11" ht="7.5" customHeight="1" x14ac:dyDescent="0.35">
      <c r="A36" s="313"/>
      <c r="B36" s="376"/>
      <c r="C36" s="376"/>
      <c r="D36" s="376"/>
      <c r="E36" s="376"/>
      <c r="F36" s="376"/>
      <c r="G36" s="376"/>
      <c r="H36" s="376"/>
      <c r="I36" s="376"/>
      <c r="J36" s="376"/>
    </row>
    <row r="37" spans="1:11" ht="21.75" customHeight="1" x14ac:dyDescent="0.4">
      <c r="A37" s="313"/>
      <c r="B37" s="373" t="s">
        <v>238</v>
      </c>
      <c r="C37" s="374"/>
      <c r="D37" s="374"/>
      <c r="E37" s="374"/>
      <c r="F37" s="374"/>
      <c r="G37" s="376"/>
      <c r="H37" s="376"/>
      <c r="I37" s="376"/>
      <c r="J37" s="376"/>
      <c r="K37" s="375" t="s">
        <v>211</v>
      </c>
    </row>
    <row r="38" spans="1:11" ht="66" customHeight="1" x14ac:dyDescent="0.3">
      <c r="A38" s="313"/>
      <c r="B38" s="629" t="s">
        <v>239</v>
      </c>
      <c r="C38" s="630"/>
      <c r="D38" s="630"/>
      <c r="E38" s="630"/>
      <c r="F38" s="630"/>
      <c r="G38" s="630"/>
      <c r="H38" s="630"/>
      <c r="I38" s="630"/>
      <c r="J38" s="630"/>
      <c r="K38" s="371" t="s">
        <v>179</v>
      </c>
    </row>
    <row r="39" spans="1:11" s="305" customFormat="1" ht="36" customHeight="1" x14ac:dyDescent="0.3">
      <c r="B39" s="378" t="s">
        <v>10</v>
      </c>
      <c r="C39" s="378"/>
      <c r="D39" s="378"/>
      <c r="E39" s="378"/>
      <c r="F39" s="378"/>
      <c r="G39" s="306"/>
      <c r="H39" s="378"/>
      <c r="I39" s="378" t="s">
        <v>11</v>
      </c>
      <c r="J39" s="378"/>
      <c r="K39" s="377" t="s">
        <v>10</v>
      </c>
    </row>
    <row r="40" spans="1:11" ht="16.5" customHeight="1" x14ac:dyDescent="0.35">
      <c r="A40" s="313"/>
      <c r="B40" s="135" t="str">
        <f>'status of document'!B5</f>
        <v>Effective: 1st November 2018</v>
      </c>
      <c r="D40" s="313"/>
      <c r="H40" s="29" t="str">
        <f>'status of document'!B2</f>
        <v>Release Version 5</v>
      </c>
      <c r="J40" s="379" t="str">
        <f>'status of document'!B7</f>
        <v>© 2018, IRSA</v>
      </c>
    </row>
    <row r="41" spans="1:11" ht="21.75" customHeight="1" x14ac:dyDescent="0.3">
      <c r="A41" s="313"/>
      <c r="B41" s="604" t="s">
        <v>353</v>
      </c>
      <c r="C41" s="380"/>
      <c r="D41" s="313"/>
      <c r="E41" s="380"/>
      <c r="F41" s="380"/>
      <c r="G41" s="380"/>
      <c r="H41" s="380"/>
      <c r="I41" s="380"/>
      <c r="K41" s="320" t="s">
        <v>104</v>
      </c>
    </row>
    <row r="42" spans="1:11" s="381" customFormat="1" ht="14.5" x14ac:dyDescent="0.35">
      <c r="B42" s="382"/>
      <c r="K42" s="383"/>
    </row>
    <row r="43" spans="1:11" s="381" customFormat="1" ht="14.5" x14ac:dyDescent="0.35">
      <c r="B43" s="382"/>
      <c r="K43" s="383"/>
    </row>
    <row r="44" spans="1:11" s="381" customFormat="1" ht="14.5" x14ac:dyDescent="0.35">
      <c r="B44" s="382"/>
      <c r="K44" s="383"/>
    </row>
    <row r="45" spans="1:11" x14ac:dyDescent="0.3">
      <c r="A45" s="313"/>
      <c r="D45" s="313"/>
    </row>
    <row r="46" spans="1:11" x14ac:dyDescent="0.3">
      <c r="A46" s="313"/>
      <c r="D46" s="313"/>
    </row>
    <row r="47" spans="1:11" x14ac:dyDescent="0.3">
      <c r="A47" s="313"/>
      <c r="D47" s="313"/>
    </row>
    <row r="48" spans="1:11" x14ac:dyDescent="0.3">
      <c r="A48" s="313"/>
      <c r="D48" s="313"/>
    </row>
    <row r="49" spans="1:4" x14ac:dyDescent="0.3">
      <c r="A49" s="313"/>
      <c r="D49" s="313"/>
    </row>
    <row r="50" spans="1:4" x14ac:dyDescent="0.3">
      <c r="A50" s="313"/>
      <c r="D50" s="313"/>
    </row>
    <row r="51" spans="1:4" x14ac:dyDescent="0.3">
      <c r="A51" s="313"/>
      <c r="D51" s="313"/>
    </row>
    <row r="52" spans="1:4" x14ac:dyDescent="0.3">
      <c r="A52" s="313"/>
      <c r="D52" s="313"/>
    </row>
    <row r="53" spans="1:4" x14ac:dyDescent="0.3">
      <c r="A53" s="313"/>
      <c r="D53" s="313"/>
    </row>
    <row r="54" spans="1:4" x14ac:dyDescent="0.3">
      <c r="A54" s="313"/>
      <c r="D54" s="313"/>
    </row>
    <row r="55" spans="1:4" x14ac:dyDescent="0.3">
      <c r="A55" s="313"/>
      <c r="D55" s="313"/>
    </row>
    <row r="56" spans="1:4" x14ac:dyDescent="0.3">
      <c r="A56" s="313"/>
      <c r="D56" s="313"/>
    </row>
    <row r="57" spans="1:4" x14ac:dyDescent="0.3">
      <c r="A57" s="313"/>
      <c r="D57" s="313"/>
    </row>
    <row r="58" spans="1:4" x14ac:dyDescent="0.3">
      <c r="A58" s="313"/>
      <c r="D58" s="313"/>
    </row>
    <row r="59" spans="1:4" x14ac:dyDescent="0.3">
      <c r="A59" s="313"/>
      <c r="D59" s="313"/>
    </row>
    <row r="60" spans="1:4" x14ac:dyDescent="0.3">
      <c r="A60" s="313"/>
      <c r="D60" s="313"/>
    </row>
    <row r="61" spans="1:4" x14ac:dyDescent="0.3">
      <c r="A61" s="313"/>
      <c r="D61" s="313"/>
    </row>
    <row r="62" spans="1:4" x14ac:dyDescent="0.3">
      <c r="A62" s="313"/>
      <c r="D62" s="313"/>
    </row>
    <row r="63" spans="1:4" x14ac:dyDescent="0.3">
      <c r="A63" s="313"/>
      <c r="D63" s="313"/>
    </row>
    <row r="64" spans="1:4" x14ac:dyDescent="0.3">
      <c r="A64" s="313"/>
      <c r="D64" s="313"/>
    </row>
    <row r="65" spans="1:4" x14ac:dyDescent="0.3">
      <c r="A65" s="313"/>
      <c r="D65" s="313"/>
    </row>
    <row r="66" spans="1:4" x14ac:dyDescent="0.3">
      <c r="A66" s="313"/>
      <c r="D66" s="313"/>
    </row>
    <row r="67" spans="1:4" x14ac:dyDescent="0.3">
      <c r="A67" s="313"/>
      <c r="D67" s="313"/>
    </row>
    <row r="68" spans="1:4" x14ac:dyDescent="0.3">
      <c r="A68" s="313"/>
      <c r="D68" s="313"/>
    </row>
    <row r="69" spans="1:4" x14ac:dyDescent="0.3">
      <c r="A69" s="313"/>
      <c r="D69" s="313"/>
    </row>
    <row r="70" spans="1:4" x14ac:dyDescent="0.3">
      <c r="A70" s="313"/>
      <c r="D70" s="313"/>
    </row>
    <row r="71" spans="1:4" x14ac:dyDescent="0.3">
      <c r="A71" s="313"/>
      <c r="D71" s="313"/>
    </row>
    <row r="72" spans="1:4" x14ac:dyDescent="0.3">
      <c r="A72" s="313"/>
      <c r="D72" s="313"/>
    </row>
    <row r="73" spans="1:4" x14ac:dyDescent="0.3">
      <c r="A73" s="313"/>
      <c r="D73" s="313"/>
    </row>
    <row r="74" spans="1:4" x14ac:dyDescent="0.3">
      <c r="A74" s="313"/>
      <c r="D74" s="313"/>
    </row>
    <row r="75" spans="1:4" x14ac:dyDescent="0.3">
      <c r="A75" s="313"/>
      <c r="D75" s="313"/>
    </row>
    <row r="76" spans="1:4" x14ac:dyDescent="0.3">
      <c r="A76" s="313"/>
      <c r="D76" s="313"/>
    </row>
    <row r="77" spans="1:4" x14ac:dyDescent="0.3">
      <c r="A77" s="313"/>
      <c r="D77" s="313"/>
    </row>
    <row r="78" spans="1:4" x14ac:dyDescent="0.3">
      <c r="A78" s="313"/>
      <c r="D78" s="313"/>
    </row>
    <row r="79" spans="1:4" x14ac:dyDescent="0.3">
      <c r="A79" s="313"/>
      <c r="D79" s="313"/>
    </row>
    <row r="80" spans="1:4" x14ac:dyDescent="0.3">
      <c r="A80" s="313"/>
      <c r="D80" s="313"/>
    </row>
    <row r="81" spans="1:4" x14ac:dyDescent="0.3">
      <c r="A81" s="313"/>
      <c r="D81" s="313"/>
    </row>
    <row r="82" spans="1:4" x14ac:dyDescent="0.3">
      <c r="A82" s="313"/>
      <c r="D82" s="313"/>
    </row>
    <row r="83" spans="1:4" x14ac:dyDescent="0.3">
      <c r="A83" s="313"/>
      <c r="D83" s="313"/>
    </row>
    <row r="84" spans="1:4" x14ac:dyDescent="0.3">
      <c r="A84" s="313"/>
      <c r="D84" s="313"/>
    </row>
    <row r="85" spans="1:4" x14ac:dyDescent="0.3">
      <c r="A85" s="313"/>
      <c r="D85" s="313"/>
    </row>
    <row r="86" spans="1:4" x14ac:dyDescent="0.3">
      <c r="A86" s="313"/>
      <c r="D86" s="313"/>
    </row>
    <row r="87" spans="1:4" x14ac:dyDescent="0.3">
      <c r="A87" s="313"/>
      <c r="D87" s="313"/>
    </row>
    <row r="88" spans="1:4" x14ac:dyDescent="0.3">
      <c r="A88" s="313"/>
      <c r="D88" s="313"/>
    </row>
    <row r="89" spans="1:4" x14ac:dyDescent="0.3">
      <c r="A89" s="313"/>
      <c r="D89" s="313"/>
    </row>
    <row r="90" spans="1:4" x14ac:dyDescent="0.3">
      <c r="A90" s="313"/>
      <c r="D90" s="313"/>
    </row>
    <row r="91" spans="1:4" x14ac:dyDescent="0.3">
      <c r="A91" s="313"/>
      <c r="D91" s="313"/>
    </row>
    <row r="92" spans="1:4" x14ac:dyDescent="0.3">
      <c r="A92" s="313"/>
      <c r="D92" s="313"/>
    </row>
    <row r="93" spans="1:4" x14ac:dyDescent="0.3">
      <c r="A93" s="313"/>
      <c r="D93" s="313"/>
    </row>
    <row r="94" spans="1:4" x14ac:dyDescent="0.3">
      <c r="A94" s="313"/>
      <c r="D94" s="313"/>
    </row>
    <row r="95" spans="1:4" x14ac:dyDescent="0.3">
      <c r="A95" s="313"/>
      <c r="D95" s="313"/>
    </row>
    <row r="96" spans="1:4" x14ac:dyDescent="0.3">
      <c r="A96" s="313"/>
      <c r="D96" s="313"/>
    </row>
    <row r="97" spans="1:4" x14ac:dyDescent="0.3">
      <c r="A97" s="313"/>
      <c r="D97" s="313"/>
    </row>
    <row r="98" spans="1:4" x14ac:dyDescent="0.3">
      <c r="A98" s="313"/>
      <c r="D98" s="313"/>
    </row>
    <row r="99" spans="1:4" x14ac:dyDescent="0.3">
      <c r="A99" s="313"/>
      <c r="D99" s="313"/>
    </row>
    <row r="100" spans="1:4" x14ac:dyDescent="0.3">
      <c r="A100" s="313"/>
      <c r="D100" s="313"/>
    </row>
    <row r="101" spans="1:4" x14ac:dyDescent="0.3">
      <c r="A101" s="313"/>
      <c r="D101" s="313"/>
    </row>
    <row r="102" spans="1:4" x14ac:dyDescent="0.3">
      <c r="A102" s="313"/>
      <c r="D102" s="313"/>
    </row>
    <row r="103" spans="1:4" x14ac:dyDescent="0.3">
      <c r="A103" s="313"/>
      <c r="D103" s="313"/>
    </row>
    <row r="104" spans="1:4" x14ac:dyDescent="0.3">
      <c r="A104" s="313"/>
      <c r="D104" s="313"/>
    </row>
    <row r="105" spans="1:4" x14ac:dyDescent="0.3">
      <c r="A105" s="313"/>
      <c r="D105" s="313"/>
    </row>
    <row r="106" spans="1:4" x14ac:dyDescent="0.3">
      <c r="A106" s="313"/>
      <c r="D106" s="313"/>
    </row>
    <row r="107" spans="1:4" x14ac:dyDescent="0.3">
      <c r="A107" s="313"/>
      <c r="D107" s="313"/>
    </row>
    <row r="108" spans="1:4" x14ac:dyDescent="0.3">
      <c r="A108" s="313"/>
      <c r="D108" s="313"/>
    </row>
    <row r="109" spans="1:4" x14ac:dyDescent="0.3">
      <c r="A109" s="313"/>
      <c r="D109" s="313"/>
    </row>
    <row r="110" spans="1:4" x14ac:dyDescent="0.3">
      <c r="A110" s="313"/>
      <c r="D110" s="313"/>
    </row>
    <row r="111" spans="1:4" x14ac:dyDescent="0.3">
      <c r="A111" s="313"/>
      <c r="D111" s="313"/>
    </row>
    <row r="112" spans="1:4" x14ac:dyDescent="0.3">
      <c r="A112" s="313"/>
      <c r="D112" s="313"/>
    </row>
    <row r="113" spans="1:4" x14ac:dyDescent="0.3">
      <c r="A113" s="313"/>
      <c r="D113" s="313"/>
    </row>
    <row r="114" spans="1:4" x14ac:dyDescent="0.3">
      <c r="A114" s="313"/>
      <c r="D114" s="313"/>
    </row>
    <row r="115" spans="1:4" x14ac:dyDescent="0.3">
      <c r="A115" s="313"/>
      <c r="D115" s="313"/>
    </row>
    <row r="116" spans="1:4" x14ac:dyDescent="0.3">
      <c r="A116" s="313"/>
      <c r="D116" s="313"/>
    </row>
    <row r="117" spans="1:4" x14ac:dyDescent="0.3">
      <c r="A117" s="313"/>
      <c r="D117" s="313"/>
    </row>
    <row r="118" spans="1:4" x14ac:dyDescent="0.3">
      <c r="A118" s="313"/>
      <c r="D118" s="313"/>
    </row>
    <row r="119" spans="1:4" x14ac:dyDescent="0.3">
      <c r="A119" s="313"/>
      <c r="D119" s="313"/>
    </row>
    <row r="120" spans="1:4" x14ac:dyDescent="0.3">
      <c r="A120" s="313"/>
      <c r="D120" s="313"/>
    </row>
    <row r="121" spans="1:4" x14ac:dyDescent="0.3">
      <c r="A121" s="313"/>
      <c r="D121" s="313"/>
    </row>
    <row r="122" spans="1:4" x14ac:dyDescent="0.3">
      <c r="A122" s="313"/>
      <c r="D122" s="313"/>
    </row>
    <row r="123" spans="1:4" x14ac:dyDescent="0.3">
      <c r="A123" s="313"/>
      <c r="D123" s="313"/>
    </row>
    <row r="124" spans="1:4" x14ac:dyDescent="0.3">
      <c r="A124" s="313"/>
      <c r="D124" s="313"/>
    </row>
    <row r="125" spans="1:4" x14ac:dyDescent="0.3">
      <c r="A125" s="313"/>
      <c r="D125" s="313"/>
    </row>
    <row r="126" spans="1:4" x14ac:dyDescent="0.3">
      <c r="A126" s="313"/>
      <c r="D126" s="313"/>
    </row>
    <row r="127" spans="1:4" x14ac:dyDescent="0.3">
      <c r="A127" s="313"/>
      <c r="D127" s="313"/>
    </row>
    <row r="128" spans="1:4" x14ac:dyDescent="0.3">
      <c r="A128" s="313"/>
      <c r="D128" s="313"/>
    </row>
    <row r="129" spans="1:4" x14ac:dyDescent="0.3">
      <c r="A129" s="313"/>
      <c r="D129" s="313"/>
    </row>
    <row r="130" spans="1:4" x14ac:dyDescent="0.3">
      <c r="A130" s="313"/>
      <c r="D130" s="313"/>
    </row>
    <row r="131" spans="1:4" x14ac:dyDescent="0.3">
      <c r="A131" s="313"/>
      <c r="D131" s="313"/>
    </row>
    <row r="132" spans="1:4" x14ac:dyDescent="0.3">
      <c r="A132" s="313"/>
      <c r="D132" s="313"/>
    </row>
    <row r="133" spans="1:4" x14ac:dyDescent="0.3">
      <c r="A133" s="313"/>
      <c r="D133" s="313"/>
    </row>
    <row r="134" spans="1:4" x14ac:dyDescent="0.3">
      <c r="A134" s="313"/>
      <c r="D134" s="313"/>
    </row>
    <row r="135" spans="1:4" x14ac:dyDescent="0.3">
      <c r="A135" s="313"/>
      <c r="D135" s="313"/>
    </row>
    <row r="136" spans="1:4" x14ac:dyDescent="0.3">
      <c r="A136" s="313"/>
      <c r="D136" s="313"/>
    </row>
    <row r="137" spans="1:4" x14ac:dyDescent="0.3">
      <c r="A137" s="313"/>
      <c r="D137" s="313"/>
    </row>
    <row r="138" spans="1:4" x14ac:dyDescent="0.3">
      <c r="A138" s="313"/>
      <c r="D138" s="313"/>
    </row>
    <row r="139" spans="1:4" x14ac:dyDescent="0.3">
      <c r="A139" s="313"/>
      <c r="D139" s="313"/>
    </row>
    <row r="140" spans="1:4" x14ac:dyDescent="0.3">
      <c r="A140" s="313"/>
      <c r="D140" s="313"/>
    </row>
    <row r="141" spans="1:4" x14ac:dyDescent="0.3">
      <c r="A141" s="313"/>
      <c r="D141" s="313"/>
    </row>
    <row r="142" spans="1:4" x14ac:dyDescent="0.3">
      <c r="A142" s="313"/>
      <c r="D142" s="313"/>
    </row>
    <row r="143" spans="1:4" x14ac:dyDescent="0.3">
      <c r="A143" s="313"/>
      <c r="D143" s="313"/>
    </row>
    <row r="144" spans="1:4" x14ac:dyDescent="0.3">
      <c r="A144" s="313"/>
      <c r="D144" s="313"/>
    </row>
    <row r="145" spans="1:4" x14ac:dyDescent="0.3">
      <c r="A145" s="313"/>
      <c r="D145" s="313"/>
    </row>
    <row r="146" spans="1:4" x14ac:dyDescent="0.3">
      <c r="A146" s="313"/>
      <c r="D146" s="313"/>
    </row>
    <row r="147" spans="1:4" x14ac:dyDescent="0.3">
      <c r="A147" s="313"/>
      <c r="D147" s="313"/>
    </row>
    <row r="148" spans="1:4" x14ac:dyDescent="0.3">
      <c r="A148" s="313"/>
      <c r="D148" s="313"/>
    </row>
    <row r="149" spans="1:4" x14ac:dyDescent="0.3">
      <c r="A149" s="313"/>
      <c r="D149" s="313"/>
    </row>
    <row r="150" spans="1:4" x14ac:dyDescent="0.3">
      <c r="A150" s="313"/>
      <c r="D150" s="313"/>
    </row>
    <row r="151" spans="1:4" x14ac:dyDescent="0.3">
      <c r="A151" s="313"/>
      <c r="D151" s="313"/>
    </row>
    <row r="152" spans="1:4" x14ac:dyDescent="0.3">
      <c r="A152" s="313"/>
      <c r="D152" s="313"/>
    </row>
    <row r="153" spans="1:4" x14ac:dyDescent="0.3">
      <c r="A153" s="313"/>
      <c r="D153" s="313"/>
    </row>
    <row r="154" spans="1:4" x14ac:dyDescent="0.3">
      <c r="A154" s="313"/>
      <c r="D154" s="313"/>
    </row>
    <row r="155" spans="1:4" x14ac:dyDescent="0.3">
      <c r="A155" s="313"/>
      <c r="D155" s="313"/>
    </row>
    <row r="156" spans="1:4" x14ac:dyDescent="0.3">
      <c r="A156" s="313"/>
      <c r="D156" s="313"/>
    </row>
    <row r="157" spans="1:4" x14ac:dyDescent="0.3">
      <c r="A157" s="313"/>
      <c r="D157" s="313"/>
    </row>
    <row r="158" spans="1:4" x14ac:dyDescent="0.3">
      <c r="A158" s="313"/>
      <c r="D158" s="313"/>
    </row>
    <row r="159" spans="1:4" x14ac:dyDescent="0.3">
      <c r="A159" s="313"/>
      <c r="D159" s="313"/>
    </row>
    <row r="160" spans="1:4" x14ac:dyDescent="0.3">
      <c r="A160" s="313"/>
      <c r="D160" s="313"/>
    </row>
    <row r="161" spans="1:4" x14ac:dyDescent="0.3">
      <c r="A161" s="313"/>
      <c r="D161" s="313"/>
    </row>
    <row r="162" spans="1:4" x14ac:dyDescent="0.3">
      <c r="A162" s="313"/>
      <c r="D162" s="313"/>
    </row>
    <row r="163" spans="1:4" x14ac:dyDescent="0.3">
      <c r="A163" s="313"/>
      <c r="D163" s="313"/>
    </row>
    <row r="164" spans="1:4" x14ac:dyDescent="0.3">
      <c r="A164" s="313"/>
      <c r="D164" s="313"/>
    </row>
    <row r="165" spans="1:4" x14ac:dyDescent="0.3">
      <c r="A165" s="313"/>
      <c r="D165" s="313"/>
    </row>
    <row r="166" spans="1:4" x14ac:dyDescent="0.3">
      <c r="A166" s="313"/>
      <c r="D166" s="313"/>
    </row>
    <row r="167" spans="1:4" x14ac:dyDescent="0.3">
      <c r="A167" s="313"/>
      <c r="D167" s="313"/>
    </row>
    <row r="168" spans="1:4" x14ac:dyDescent="0.3">
      <c r="A168" s="313"/>
      <c r="D168" s="313"/>
    </row>
    <row r="169" spans="1:4" x14ac:dyDescent="0.3">
      <c r="A169" s="313"/>
      <c r="D169" s="313"/>
    </row>
    <row r="170" spans="1:4" x14ac:dyDescent="0.3">
      <c r="A170" s="313"/>
      <c r="D170" s="313"/>
    </row>
    <row r="171" spans="1:4" x14ac:dyDescent="0.3">
      <c r="A171" s="313"/>
      <c r="D171" s="313"/>
    </row>
    <row r="172" spans="1:4" x14ac:dyDescent="0.3">
      <c r="A172" s="313"/>
      <c r="D172" s="313"/>
    </row>
    <row r="173" spans="1:4" x14ac:dyDescent="0.3">
      <c r="A173" s="313"/>
      <c r="D173" s="313"/>
    </row>
    <row r="174" spans="1:4" x14ac:dyDescent="0.3">
      <c r="A174" s="313"/>
      <c r="D174" s="313"/>
    </row>
    <row r="175" spans="1:4" x14ac:dyDescent="0.3">
      <c r="A175" s="313"/>
      <c r="D175" s="313"/>
    </row>
    <row r="176" spans="1:4" x14ac:dyDescent="0.3">
      <c r="A176" s="313"/>
      <c r="D176" s="313"/>
    </row>
    <row r="177" spans="1:4" x14ac:dyDescent="0.3">
      <c r="A177" s="313"/>
      <c r="D177" s="313"/>
    </row>
    <row r="178" spans="1:4" x14ac:dyDescent="0.3">
      <c r="A178" s="313"/>
      <c r="D178" s="313"/>
    </row>
    <row r="179" spans="1:4" x14ac:dyDescent="0.3">
      <c r="A179" s="313"/>
      <c r="D179" s="313"/>
    </row>
    <row r="180" spans="1:4" x14ac:dyDescent="0.3">
      <c r="A180" s="313"/>
      <c r="D180" s="313"/>
    </row>
    <row r="181" spans="1:4" x14ac:dyDescent="0.3">
      <c r="A181" s="313"/>
      <c r="D181" s="313"/>
    </row>
    <row r="182" spans="1:4" x14ac:dyDescent="0.3">
      <c r="A182" s="313"/>
      <c r="D182" s="313"/>
    </row>
    <row r="183" spans="1:4" x14ac:dyDescent="0.3">
      <c r="A183" s="313"/>
      <c r="D183" s="313"/>
    </row>
    <row r="184" spans="1:4" x14ac:dyDescent="0.3">
      <c r="A184" s="313"/>
      <c r="D184" s="313"/>
    </row>
    <row r="185" spans="1:4" x14ac:dyDescent="0.3">
      <c r="A185" s="313"/>
      <c r="D185" s="313"/>
    </row>
    <row r="186" spans="1:4" x14ac:dyDescent="0.3">
      <c r="A186" s="313"/>
      <c r="D186" s="313"/>
    </row>
    <row r="187" spans="1:4" x14ac:dyDescent="0.3">
      <c r="A187" s="313"/>
      <c r="D187" s="313"/>
    </row>
    <row r="188" spans="1:4" x14ac:dyDescent="0.3">
      <c r="A188" s="313"/>
      <c r="D188" s="313"/>
    </row>
    <row r="189" spans="1:4" x14ac:dyDescent="0.3">
      <c r="A189" s="313"/>
      <c r="D189" s="313"/>
    </row>
    <row r="190" spans="1:4" x14ac:dyDescent="0.3">
      <c r="A190" s="313"/>
      <c r="D190" s="313"/>
    </row>
    <row r="191" spans="1:4" x14ac:dyDescent="0.3">
      <c r="A191" s="313"/>
      <c r="D191" s="313"/>
    </row>
    <row r="192" spans="1:4" x14ac:dyDescent="0.3">
      <c r="A192" s="313"/>
      <c r="D192" s="313"/>
    </row>
    <row r="193" spans="1:4" x14ac:dyDescent="0.3">
      <c r="A193" s="313"/>
      <c r="D193" s="313"/>
    </row>
    <row r="194" spans="1:4" x14ac:dyDescent="0.3">
      <c r="A194" s="313"/>
      <c r="D194" s="313"/>
    </row>
    <row r="195" spans="1:4" x14ac:dyDescent="0.3">
      <c r="A195" s="313"/>
      <c r="D195" s="313"/>
    </row>
    <row r="196" spans="1:4" x14ac:dyDescent="0.3">
      <c r="A196" s="313"/>
      <c r="D196" s="313"/>
    </row>
    <row r="197" spans="1:4" x14ac:dyDescent="0.3">
      <c r="A197" s="313"/>
      <c r="D197" s="313"/>
    </row>
    <row r="198" spans="1:4" x14ac:dyDescent="0.3">
      <c r="A198" s="313"/>
      <c r="D198" s="313"/>
    </row>
    <row r="199" spans="1:4" x14ac:dyDescent="0.3">
      <c r="A199" s="313"/>
      <c r="D199" s="313"/>
    </row>
    <row r="200" spans="1:4" x14ac:dyDescent="0.3">
      <c r="A200" s="313"/>
      <c r="D200" s="313"/>
    </row>
    <row r="201" spans="1:4" x14ac:dyDescent="0.3">
      <c r="A201" s="313"/>
      <c r="D201" s="313"/>
    </row>
    <row r="202" spans="1:4" x14ac:dyDescent="0.3">
      <c r="A202" s="313"/>
      <c r="D202" s="313"/>
    </row>
    <row r="203" spans="1:4" x14ac:dyDescent="0.3">
      <c r="A203" s="313"/>
      <c r="D203" s="313"/>
    </row>
    <row r="204" spans="1:4" x14ac:dyDescent="0.3">
      <c r="A204" s="313"/>
      <c r="D204" s="313"/>
    </row>
    <row r="205" spans="1:4" x14ac:dyDescent="0.3">
      <c r="A205" s="313"/>
      <c r="D205" s="313"/>
    </row>
    <row r="206" spans="1:4" x14ac:dyDescent="0.3">
      <c r="A206" s="313"/>
      <c r="D206" s="313"/>
    </row>
    <row r="207" spans="1:4" x14ac:dyDescent="0.3">
      <c r="A207" s="313"/>
      <c r="D207" s="313"/>
    </row>
    <row r="208" spans="1:4" x14ac:dyDescent="0.3">
      <c r="A208" s="313"/>
      <c r="D208" s="313"/>
    </row>
    <row r="209" spans="1:4" x14ac:dyDescent="0.3">
      <c r="A209" s="313"/>
      <c r="D209" s="313"/>
    </row>
    <row r="210" spans="1:4" x14ac:dyDescent="0.3">
      <c r="A210" s="313"/>
      <c r="D210" s="313"/>
    </row>
    <row r="211" spans="1:4" x14ac:dyDescent="0.3">
      <c r="A211" s="313"/>
      <c r="D211" s="313"/>
    </row>
    <row r="212" spans="1:4" x14ac:dyDescent="0.3">
      <c r="A212" s="313"/>
      <c r="D212" s="313"/>
    </row>
    <row r="213" spans="1:4" x14ac:dyDescent="0.3">
      <c r="A213" s="313"/>
      <c r="D213" s="313"/>
    </row>
    <row r="214" spans="1:4" x14ac:dyDescent="0.3">
      <c r="A214" s="313"/>
      <c r="D214" s="313"/>
    </row>
    <row r="215" spans="1:4" x14ac:dyDescent="0.3">
      <c r="A215" s="313"/>
      <c r="D215" s="313"/>
    </row>
    <row r="216" spans="1:4" x14ac:dyDescent="0.3">
      <c r="A216" s="313"/>
      <c r="D216" s="313"/>
    </row>
    <row r="217" spans="1:4" x14ac:dyDescent="0.3">
      <c r="A217" s="313"/>
      <c r="D217" s="313"/>
    </row>
    <row r="218" spans="1:4" x14ac:dyDescent="0.3">
      <c r="A218" s="313"/>
      <c r="D218" s="313"/>
    </row>
    <row r="219" spans="1:4" x14ac:dyDescent="0.3">
      <c r="A219" s="313"/>
      <c r="D219" s="313"/>
    </row>
    <row r="220" spans="1:4" x14ac:dyDescent="0.3">
      <c r="A220" s="313"/>
      <c r="D220" s="313"/>
    </row>
    <row r="221" spans="1:4" x14ac:dyDescent="0.3">
      <c r="A221" s="313"/>
      <c r="D221" s="313"/>
    </row>
    <row r="222" spans="1:4" x14ac:dyDescent="0.3">
      <c r="A222" s="313"/>
      <c r="D222" s="313"/>
    </row>
    <row r="223" spans="1:4" x14ac:dyDescent="0.3">
      <c r="A223" s="313"/>
      <c r="D223" s="313"/>
    </row>
    <row r="224" spans="1:4" x14ac:dyDescent="0.3">
      <c r="A224" s="313"/>
      <c r="D224" s="313"/>
    </row>
    <row r="225" spans="1:4" x14ac:dyDescent="0.3">
      <c r="A225" s="313"/>
      <c r="D225" s="313"/>
    </row>
    <row r="226" spans="1:4" x14ac:dyDescent="0.3">
      <c r="A226" s="313"/>
      <c r="D226" s="313"/>
    </row>
    <row r="227" spans="1:4" x14ac:dyDescent="0.3">
      <c r="A227" s="313"/>
      <c r="D227" s="313"/>
    </row>
    <row r="228" spans="1:4" x14ac:dyDescent="0.3">
      <c r="A228" s="313"/>
      <c r="D228" s="313"/>
    </row>
    <row r="229" spans="1:4" x14ac:dyDescent="0.3">
      <c r="A229" s="313"/>
      <c r="D229" s="313"/>
    </row>
    <row r="230" spans="1:4" x14ac:dyDescent="0.3">
      <c r="A230" s="313"/>
      <c r="D230" s="313"/>
    </row>
    <row r="231" spans="1:4" x14ac:dyDescent="0.3">
      <c r="A231" s="313"/>
      <c r="D231" s="313"/>
    </row>
    <row r="232" spans="1:4" x14ac:dyDescent="0.3">
      <c r="A232" s="313"/>
      <c r="D232" s="313"/>
    </row>
    <row r="233" spans="1:4" x14ac:dyDescent="0.3">
      <c r="A233" s="313"/>
      <c r="D233" s="313"/>
    </row>
    <row r="234" spans="1:4" x14ac:dyDescent="0.3">
      <c r="A234" s="313"/>
      <c r="D234" s="313"/>
    </row>
    <row r="235" spans="1:4" x14ac:dyDescent="0.3">
      <c r="A235" s="313"/>
      <c r="D235" s="313"/>
    </row>
    <row r="236" spans="1:4" x14ac:dyDescent="0.3">
      <c r="A236" s="313"/>
      <c r="D236" s="313"/>
    </row>
    <row r="237" spans="1:4" x14ac:dyDescent="0.3">
      <c r="A237" s="313"/>
      <c r="D237" s="313"/>
    </row>
    <row r="238" spans="1:4" x14ac:dyDescent="0.3">
      <c r="A238" s="313"/>
      <c r="D238" s="313"/>
    </row>
    <row r="239" spans="1:4" x14ac:dyDescent="0.3">
      <c r="A239" s="313"/>
      <c r="D239" s="313"/>
    </row>
    <row r="240" spans="1:4" x14ac:dyDescent="0.3">
      <c r="A240" s="313"/>
      <c r="D240" s="313"/>
    </row>
    <row r="241" spans="1:4" x14ac:dyDescent="0.3">
      <c r="A241" s="313"/>
      <c r="D241" s="313"/>
    </row>
    <row r="242" spans="1:4" x14ac:dyDescent="0.3">
      <c r="A242" s="313"/>
      <c r="D242" s="313"/>
    </row>
    <row r="243" spans="1:4" x14ac:dyDescent="0.3">
      <c r="A243" s="313"/>
      <c r="D243" s="313"/>
    </row>
    <row r="244" spans="1:4" x14ac:dyDescent="0.3">
      <c r="A244" s="313"/>
      <c r="D244" s="313"/>
    </row>
    <row r="245" spans="1:4" x14ac:dyDescent="0.3">
      <c r="A245" s="313"/>
      <c r="D245" s="313"/>
    </row>
    <row r="246" spans="1:4" x14ac:dyDescent="0.3">
      <c r="A246" s="313"/>
      <c r="D246" s="313"/>
    </row>
    <row r="247" spans="1:4" x14ac:dyDescent="0.3">
      <c r="A247" s="313"/>
      <c r="D247" s="313"/>
    </row>
    <row r="248" spans="1:4" x14ac:dyDescent="0.3">
      <c r="A248" s="313"/>
      <c r="D248" s="313"/>
    </row>
    <row r="249" spans="1:4" x14ac:dyDescent="0.3">
      <c r="A249" s="313"/>
      <c r="D249" s="313"/>
    </row>
    <row r="250" spans="1:4" x14ac:dyDescent="0.3">
      <c r="A250" s="313"/>
      <c r="D250" s="313"/>
    </row>
    <row r="251" spans="1:4" x14ac:dyDescent="0.3">
      <c r="A251" s="313"/>
      <c r="D251" s="313"/>
    </row>
    <row r="252" spans="1:4" x14ac:dyDescent="0.3">
      <c r="A252" s="313"/>
      <c r="D252" s="313"/>
    </row>
    <row r="253" spans="1:4" x14ac:dyDescent="0.3">
      <c r="A253" s="313"/>
      <c r="D253" s="313"/>
    </row>
    <row r="254" spans="1:4" x14ac:dyDescent="0.3">
      <c r="A254" s="313"/>
      <c r="D254" s="313"/>
    </row>
    <row r="255" spans="1:4" x14ac:dyDescent="0.3">
      <c r="A255" s="313"/>
      <c r="D255" s="313"/>
    </row>
    <row r="256" spans="1:4" x14ac:dyDescent="0.3">
      <c r="A256" s="313"/>
      <c r="D256" s="313"/>
    </row>
    <row r="257" spans="1:4" x14ac:dyDescent="0.3">
      <c r="A257" s="313"/>
      <c r="D257" s="313"/>
    </row>
    <row r="258" spans="1:4" x14ac:dyDescent="0.3">
      <c r="A258" s="313"/>
      <c r="D258" s="313"/>
    </row>
    <row r="259" spans="1:4" x14ac:dyDescent="0.3">
      <c r="A259" s="313"/>
      <c r="D259" s="313"/>
    </row>
    <row r="260" spans="1:4" x14ac:dyDescent="0.3">
      <c r="A260" s="313"/>
      <c r="D260" s="313"/>
    </row>
    <row r="261" spans="1:4" x14ac:dyDescent="0.3">
      <c r="A261" s="313"/>
      <c r="D261" s="313"/>
    </row>
    <row r="262" spans="1:4" x14ac:dyDescent="0.3">
      <c r="A262" s="313"/>
      <c r="D262" s="313"/>
    </row>
    <row r="263" spans="1:4" x14ac:dyDescent="0.3">
      <c r="A263" s="313"/>
      <c r="D263" s="313"/>
    </row>
    <row r="264" spans="1:4" x14ac:dyDescent="0.3">
      <c r="A264" s="313"/>
      <c r="D264" s="313"/>
    </row>
    <row r="265" spans="1:4" x14ac:dyDescent="0.3">
      <c r="A265" s="313"/>
      <c r="D265" s="313"/>
    </row>
    <row r="266" spans="1:4" x14ac:dyDescent="0.3">
      <c r="A266" s="313"/>
      <c r="D266" s="313"/>
    </row>
    <row r="267" spans="1:4" x14ac:dyDescent="0.3">
      <c r="A267" s="313"/>
      <c r="D267" s="313"/>
    </row>
    <row r="268" spans="1:4" x14ac:dyDescent="0.3">
      <c r="A268" s="313"/>
      <c r="D268" s="313"/>
    </row>
    <row r="269" spans="1:4" x14ac:dyDescent="0.3">
      <c r="A269" s="313"/>
      <c r="D269" s="313"/>
    </row>
    <row r="270" spans="1:4" x14ac:dyDescent="0.3">
      <c r="A270" s="313"/>
      <c r="D270" s="313"/>
    </row>
    <row r="271" spans="1:4" x14ac:dyDescent="0.3">
      <c r="A271" s="313"/>
      <c r="D271" s="313"/>
    </row>
    <row r="272" spans="1:4" x14ac:dyDescent="0.3">
      <c r="A272" s="313"/>
      <c r="D272" s="313"/>
    </row>
    <row r="273" spans="1:4" x14ac:dyDescent="0.3">
      <c r="A273" s="313"/>
      <c r="D273" s="313"/>
    </row>
    <row r="274" spans="1:4" x14ac:dyDescent="0.3">
      <c r="A274" s="313"/>
      <c r="D274" s="313"/>
    </row>
    <row r="275" spans="1:4" x14ac:dyDescent="0.3">
      <c r="A275" s="313"/>
      <c r="D275" s="313"/>
    </row>
    <row r="276" spans="1:4" x14ac:dyDescent="0.3">
      <c r="A276" s="313"/>
      <c r="D276" s="313"/>
    </row>
    <row r="277" spans="1:4" x14ac:dyDescent="0.3">
      <c r="A277" s="313"/>
      <c r="D277" s="313"/>
    </row>
    <row r="278" spans="1:4" x14ac:dyDescent="0.3">
      <c r="A278" s="313"/>
      <c r="D278" s="313"/>
    </row>
    <row r="279" spans="1:4" x14ac:dyDescent="0.3">
      <c r="A279" s="313"/>
      <c r="D279" s="313"/>
    </row>
    <row r="280" spans="1:4" x14ac:dyDescent="0.3">
      <c r="A280" s="313"/>
      <c r="D280" s="313"/>
    </row>
    <row r="281" spans="1:4" x14ac:dyDescent="0.3">
      <c r="A281" s="313"/>
      <c r="D281" s="313"/>
    </row>
    <row r="282" spans="1:4" x14ac:dyDescent="0.3">
      <c r="A282" s="313"/>
      <c r="D282" s="313"/>
    </row>
    <row r="283" spans="1:4" x14ac:dyDescent="0.3">
      <c r="A283" s="313"/>
      <c r="D283" s="313"/>
    </row>
    <row r="284" spans="1:4" x14ac:dyDescent="0.3">
      <c r="A284" s="313"/>
      <c r="D284" s="313"/>
    </row>
    <row r="285" spans="1:4" x14ac:dyDescent="0.3">
      <c r="A285" s="313"/>
      <c r="D285" s="313"/>
    </row>
    <row r="286" spans="1:4" x14ac:dyDescent="0.3">
      <c r="A286" s="313"/>
      <c r="D286" s="313"/>
    </row>
    <row r="287" spans="1:4" x14ac:dyDescent="0.3">
      <c r="A287" s="313"/>
      <c r="D287" s="313"/>
    </row>
    <row r="288" spans="1:4" x14ac:dyDescent="0.3">
      <c r="A288" s="313"/>
      <c r="D288" s="313"/>
    </row>
    <row r="289" spans="1:4" x14ac:dyDescent="0.3">
      <c r="A289" s="313"/>
      <c r="D289" s="313"/>
    </row>
    <row r="290" spans="1:4" x14ac:dyDescent="0.3">
      <c r="A290" s="313"/>
      <c r="D290" s="313"/>
    </row>
    <row r="291" spans="1:4" x14ac:dyDescent="0.3">
      <c r="A291" s="313"/>
      <c r="D291" s="313"/>
    </row>
    <row r="292" spans="1:4" x14ac:dyDescent="0.3">
      <c r="A292" s="313"/>
      <c r="D292" s="313"/>
    </row>
    <row r="293" spans="1:4" x14ac:dyDescent="0.3">
      <c r="A293" s="313"/>
      <c r="D293" s="313"/>
    </row>
    <row r="294" spans="1:4" x14ac:dyDescent="0.3">
      <c r="A294" s="313"/>
      <c r="D294" s="313"/>
    </row>
    <row r="295" spans="1:4" x14ac:dyDescent="0.3">
      <c r="A295" s="313"/>
      <c r="D295" s="313"/>
    </row>
    <row r="296" spans="1:4" x14ac:dyDescent="0.3">
      <c r="A296" s="313"/>
      <c r="D296" s="313"/>
    </row>
    <row r="297" spans="1:4" x14ac:dyDescent="0.3">
      <c r="A297" s="313"/>
      <c r="D297" s="313"/>
    </row>
    <row r="298" spans="1:4" x14ac:dyDescent="0.3">
      <c r="A298" s="313"/>
      <c r="D298" s="313"/>
    </row>
    <row r="299" spans="1:4" x14ac:dyDescent="0.3">
      <c r="A299" s="313"/>
      <c r="D299" s="313"/>
    </row>
    <row r="300" spans="1:4" x14ac:dyDescent="0.3">
      <c r="A300" s="313"/>
      <c r="D300" s="313"/>
    </row>
    <row r="301" spans="1:4" x14ac:dyDescent="0.3">
      <c r="A301" s="313"/>
      <c r="D301" s="313"/>
    </row>
    <row r="302" spans="1:4" x14ac:dyDescent="0.3">
      <c r="A302" s="313"/>
      <c r="D302" s="313"/>
    </row>
    <row r="303" spans="1:4" x14ac:dyDescent="0.3">
      <c r="A303" s="313"/>
      <c r="D303" s="313"/>
    </row>
    <row r="304" spans="1:4" x14ac:dyDescent="0.3">
      <c r="A304" s="313"/>
      <c r="D304" s="313"/>
    </row>
    <row r="305" spans="1:4" x14ac:dyDescent="0.3">
      <c r="A305" s="313"/>
      <c r="D305" s="313"/>
    </row>
    <row r="306" spans="1:4" x14ac:dyDescent="0.3">
      <c r="A306" s="313"/>
      <c r="D306" s="313"/>
    </row>
    <row r="307" spans="1:4" x14ac:dyDescent="0.3">
      <c r="A307" s="313"/>
      <c r="D307" s="313"/>
    </row>
    <row r="308" spans="1:4" x14ac:dyDescent="0.3">
      <c r="A308" s="313"/>
      <c r="D308" s="313"/>
    </row>
    <row r="309" spans="1:4" x14ac:dyDescent="0.3">
      <c r="A309" s="313"/>
      <c r="D309" s="313"/>
    </row>
    <row r="310" spans="1:4" x14ac:dyDescent="0.3">
      <c r="A310" s="313"/>
      <c r="D310" s="313"/>
    </row>
    <row r="311" spans="1:4" x14ac:dyDescent="0.3">
      <c r="A311" s="313"/>
      <c r="D311" s="313"/>
    </row>
    <row r="312" spans="1:4" x14ac:dyDescent="0.3">
      <c r="A312" s="313"/>
      <c r="D312" s="313"/>
    </row>
    <row r="313" spans="1:4" x14ac:dyDescent="0.3">
      <c r="A313" s="313"/>
      <c r="D313" s="313"/>
    </row>
    <row r="314" spans="1:4" x14ac:dyDescent="0.3">
      <c r="A314" s="313"/>
      <c r="D314" s="313"/>
    </row>
    <row r="315" spans="1:4" x14ac:dyDescent="0.3">
      <c r="A315" s="313"/>
      <c r="D315" s="313"/>
    </row>
    <row r="316" spans="1:4" x14ac:dyDescent="0.3">
      <c r="A316" s="313"/>
      <c r="D316" s="313"/>
    </row>
    <row r="317" spans="1:4" x14ac:dyDescent="0.3">
      <c r="A317" s="313"/>
      <c r="D317" s="313"/>
    </row>
    <row r="318" spans="1:4" x14ac:dyDescent="0.3">
      <c r="A318" s="313"/>
      <c r="D318" s="313"/>
    </row>
    <row r="319" spans="1:4" x14ac:dyDescent="0.3">
      <c r="A319" s="313"/>
      <c r="D319" s="313"/>
    </row>
    <row r="320" spans="1:4" x14ac:dyDescent="0.3">
      <c r="A320" s="313"/>
      <c r="D320" s="313"/>
    </row>
    <row r="321" spans="1:4" x14ac:dyDescent="0.3">
      <c r="A321" s="313"/>
      <c r="D321" s="313"/>
    </row>
    <row r="322" spans="1:4" x14ac:dyDescent="0.3">
      <c r="A322" s="313"/>
      <c r="D322" s="313"/>
    </row>
    <row r="323" spans="1:4" x14ac:dyDescent="0.3">
      <c r="A323" s="313"/>
      <c r="D323" s="313"/>
    </row>
    <row r="324" spans="1:4" x14ac:dyDescent="0.3">
      <c r="A324" s="313"/>
      <c r="D324" s="313"/>
    </row>
    <row r="325" spans="1:4" x14ac:dyDescent="0.3">
      <c r="A325" s="313"/>
      <c r="D325" s="313"/>
    </row>
    <row r="326" spans="1:4" x14ac:dyDescent="0.3">
      <c r="A326" s="313"/>
      <c r="D326" s="313"/>
    </row>
    <row r="327" spans="1:4" x14ac:dyDescent="0.3">
      <c r="A327" s="313"/>
      <c r="D327" s="313"/>
    </row>
    <row r="328" spans="1:4" x14ac:dyDescent="0.3">
      <c r="A328" s="313"/>
      <c r="D328" s="313"/>
    </row>
    <row r="329" spans="1:4" x14ac:dyDescent="0.3">
      <c r="A329" s="313"/>
      <c r="D329" s="313"/>
    </row>
    <row r="330" spans="1:4" x14ac:dyDescent="0.3">
      <c r="A330" s="313"/>
      <c r="D330" s="313"/>
    </row>
    <row r="331" spans="1:4" x14ac:dyDescent="0.3">
      <c r="A331" s="313"/>
      <c r="D331" s="313"/>
    </row>
    <row r="332" spans="1:4" x14ac:dyDescent="0.3">
      <c r="A332" s="313"/>
      <c r="D332" s="313"/>
    </row>
    <row r="333" spans="1:4" x14ac:dyDescent="0.3">
      <c r="A333" s="313"/>
      <c r="D333" s="313"/>
    </row>
    <row r="334" spans="1:4" x14ac:dyDescent="0.3">
      <c r="A334" s="313"/>
      <c r="D334" s="313"/>
    </row>
    <row r="335" spans="1:4" x14ac:dyDescent="0.3">
      <c r="A335" s="313"/>
      <c r="D335" s="313"/>
    </row>
    <row r="336" spans="1:4" x14ac:dyDescent="0.3">
      <c r="A336" s="313"/>
      <c r="D336" s="313"/>
    </row>
    <row r="337" spans="1:4" x14ac:dyDescent="0.3">
      <c r="A337" s="313"/>
      <c r="D337" s="313"/>
    </row>
    <row r="338" spans="1:4" x14ac:dyDescent="0.3">
      <c r="A338" s="313"/>
      <c r="D338" s="313"/>
    </row>
    <row r="339" spans="1:4" x14ac:dyDescent="0.3">
      <c r="A339" s="313"/>
      <c r="D339" s="313"/>
    </row>
    <row r="340" spans="1:4" x14ac:dyDescent="0.3">
      <c r="A340" s="313"/>
      <c r="D340" s="313"/>
    </row>
    <row r="341" spans="1:4" x14ac:dyDescent="0.3">
      <c r="A341" s="313"/>
      <c r="D341" s="313"/>
    </row>
    <row r="342" spans="1:4" x14ac:dyDescent="0.3">
      <c r="A342" s="313"/>
      <c r="D342" s="313"/>
    </row>
    <row r="343" spans="1:4" x14ac:dyDescent="0.3">
      <c r="A343" s="313"/>
      <c r="D343" s="313"/>
    </row>
    <row r="344" spans="1:4" x14ac:dyDescent="0.3">
      <c r="A344" s="313"/>
      <c r="D344" s="313"/>
    </row>
    <row r="345" spans="1:4" x14ac:dyDescent="0.3">
      <c r="A345" s="313"/>
      <c r="D345" s="313"/>
    </row>
    <row r="346" spans="1:4" x14ac:dyDescent="0.3">
      <c r="A346" s="313"/>
      <c r="D346" s="313"/>
    </row>
    <row r="347" spans="1:4" x14ac:dyDescent="0.3">
      <c r="A347" s="313"/>
      <c r="D347" s="313"/>
    </row>
    <row r="348" spans="1:4" x14ac:dyDescent="0.3">
      <c r="A348" s="313"/>
      <c r="D348" s="313"/>
    </row>
    <row r="349" spans="1:4" x14ac:dyDescent="0.3">
      <c r="A349" s="313"/>
      <c r="D349" s="313"/>
    </row>
    <row r="350" spans="1:4" x14ac:dyDescent="0.3">
      <c r="A350" s="313"/>
      <c r="D350" s="313"/>
    </row>
    <row r="351" spans="1:4" x14ac:dyDescent="0.3">
      <c r="A351" s="313"/>
      <c r="D351" s="313"/>
    </row>
    <row r="352" spans="1:4" x14ac:dyDescent="0.3">
      <c r="A352" s="313"/>
      <c r="D352" s="313"/>
    </row>
    <row r="353" spans="1:4" x14ac:dyDescent="0.3">
      <c r="A353" s="313"/>
      <c r="D353" s="313"/>
    </row>
    <row r="354" spans="1:4" x14ac:dyDescent="0.3">
      <c r="A354" s="313"/>
      <c r="D354" s="313"/>
    </row>
    <row r="355" spans="1:4" x14ac:dyDescent="0.3">
      <c r="A355" s="313"/>
      <c r="D355" s="313"/>
    </row>
    <row r="356" spans="1:4" x14ac:dyDescent="0.3">
      <c r="A356" s="313"/>
      <c r="D356" s="313"/>
    </row>
    <row r="357" spans="1:4" x14ac:dyDescent="0.3">
      <c r="A357" s="313"/>
      <c r="D357" s="313"/>
    </row>
    <row r="358" spans="1:4" x14ac:dyDescent="0.3">
      <c r="A358" s="313"/>
      <c r="D358" s="313"/>
    </row>
    <row r="359" spans="1:4" x14ac:dyDescent="0.3">
      <c r="A359" s="313"/>
      <c r="D359" s="313"/>
    </row>
    <row r="360" spans="1:4" x14ac:dyDescent="0.3">
      <c r="A360" s="313"/>
      <c r="D360" s="313"/>
    </row>
    <row r="361" spans="1:4" x14ac:dyDescent="0.3">
      <c r="A361" s="313"/>
      <c r="D361" s="313"/>
    </row>
    <row r="362" spans="1:4" x14ac:dyDescent="0.3">
      <c r="A362" s="313"/>
      <c r="D362" s="313"/>
    </row>
    <row r="363" spans="1:4" x14ac:dyDescent="0.3">
      <c r="A363" s="313"/>
      <c r="D363" s="313"/>
    </row>
    <row r="364" spans="1:4" x14ac:dyDescent="0.3">
      <c r="A364" s="313"/>
      <c r="D364" s="313"/>
    </row>
    <row r="365" spans="1:4" x14ac:dyDescent="0.3">
      <c r="A365" s="313"/>
      <c r="D365" s="313"/>
    </row>
    <row r="366" spans="1:4" x14ac:dyDescent="0.3">
      <c r="A366" s="313"/>
      <c r="D366" s="313"/>
    </row>
    <row r="367" spans="1:4" x14ac:dyDescent="0.3">
      <c r="A367" s="313"/>
      <c r="D367" s="313"/>
    </row>
    <row r="368" spans="1:4" x14ac:dyDescent="0.3">
      <c r="A368" s="313"/>
      <c r="D368" s="313"/>
    </row>
    <row r="369" spans="1:4" x14ac:dyDescent="0.3">
      <c r="A369" s="313"/>
      <c r="D369" s="313"/>
    </row>
    <row r="370" spans="1:4" x14ac:dyDescent="0.3">
      <c r="A370" s="313"/>
      <c r="D370" s="313"/>
    </row>
    <row r="371" spans="1:4" x14ac:dyDescent="0.3">
      <c r="A371" s="313"/>
      <c r="D371" s="313"/>
    </row>
    <row r="372" spans="1:4" x14ac:dyDescent="0.3">
      <c r="A372" s="313"/>
      <c r="D372" s="313"/>
    </row>
    <row r="373" spans="1:4" x14ac:dyDescent="0.3">
      <c r="A373" s="313"/>
      <c r="D373" s="313"/>
    </row>
    <row r="374" spans="1:4" x14ac:dyDescent="0.3">
      <c r="A374" s="313"/>
      <c r="D374" s="313"/>
    </row>
    <row r="375" spans="1:4" x14ac:dyDescent="0.3">
      <c r="A375" s="313"/>
      <c r="D375" s="313"/>
    </row>
    <row r="376" spans="1:4" x14ac:dyDescent="0.3">
      <c r="A376" s="313"/>
      <c r="D376" s="313"/>
    </row>
    <row r="377" spans="1:4" x14ac:dyDescent="0.3">
      <c r="A377" s="313"/>
      <c r="D377" s="313"/>
    </row>
    <row r="378" spans="1:4" x14ac:dyDescent="0.3">
      <c r="A378" s="313"/>
      <c r="D378" s="313"/>
    </row>
    <row r="379" spans="1:4" x14ac:dyDescent="0.3">
      <c r="A379" s="313"/>
      <c r="D379" s="313"/>
    </row>
    <row r="380" spans="1:4" x14ac:dyDescent="0.3">
      <c r="A380" s="313"/>
      <c r="D380" s="313"/>
    </row>
    <row r="381" spans="1:4" x14ac:dyDescent="0.3">
      <c r="A381" s="313"/>
      <c r="D381" s="313"/>
    </row>
    <row r="382" spans="1:4" x14ac:dyDescent="0.3">
      <c r="A382" s="313"/>
      <c r="D382" s="313"/>
    </row>
    <row r="383" spans="1:4" x14ac:dyDescent="0.3">
      <c r="A383" s="313"/>
      <c r="D383" s="313"/>
    </row>
    <row r="384" spans="1:4" x14ac:dyDescent="0.3">
      <c r="A384" s="313"/>
      <c r="D384" s="313"/>
    </row>
    <row r="385" spans="1:4" x14ac:dyDescent="0.3">
      <c r="A385" s="313"/>
      <c r="D385" s="313"/>
    </row>
    <row r="386" spans="1:4" x14ac:dyDescent="0.3">
      <c r="A386" s="313"/>
      <c r="D386" s="313"/>
    </row>
    <row r="387" spans="1:4" x14ac:dyDescent="0.3">
      <c r="A387" s="313"/>
      <c r="D387" s="313"/>
    </row>
    <row r="388" spans="1:4" x14ac:dyDescent="0.3">
      <c r="A388" s="313"/>
      <c r="D388" s="313"/>
    </row>
    <row r="389" spans="1:4" x14ac:dyDescent="0.3">
      <c r="A389" s="313"/>
      <c r="D389" s="313"/>
    </row>
    <row r="390" spans="1:4" x14ac:dyDescent="0.3">
      <c r="A390" s="313"/>
      <c r="D390" s="313"/>
    </row>
    <row r="391" spans="1:4" x14ac:dyDescent="0.3">
      <c r="A391" s="313"/>
      <c r="D391" s="313"/>
    </row>
    <row r="392" spans="1:4" x14ac:dyDescent="0.3">
      <c r="A392" s="313"/>
      <c r="D392" s="313"/>
    </row>
    <row r="393" spans="1:4" x14ac:dyDescent="0.3">
      <c r="A393" s="313"/>
      <c r="D393" s="313"/>
    </row>
    <row r="394" spans="1:4" x14ac:dyDescent="0.3">
      <c r="A394" s="313"/>
      <c r="D394" s="313"/>
    </row>
    <row r="395" spans="1:4" x14ac:dyDescent="0.3">
      <c r="A395" s="313"/>
      <c r="D395" s="313"/>
    </row>
    <row r="396" spans="1:4" x14ac:dyDescent="0.3">
      <c r="A396" s="313"/>
      <c r="D396" s="313"/>
    </row>
    <row r="397" spans="1:4" x14ac:dyDescent="0.3">
      <c r="A397" s="313"/>
      <c r="D397" s="313"/>
    </row>
    <row r="398" spans="1:4" x14ac:dyDescent="0.3">
      <c r="A398" s="313"/>
      <c r="D398" s="313"/>
    </row>
    <row r="399" spans="1:4" x14ac:dyDescent="0.3">
      <c r="A399" s="313"/>
      <c r="D399" s="313"/>
    </row>
    <row r="400" spans="1:4" x14ac:dyDescent="0.3">
      <c r="A400" s="313"/>
      <c r="D400" s="313"/>
    </row>
    <row r="401" spans="1:4" x14ac:dyDescent="0.3">
      <c r="A401" s="313"/>
      <c r="D401" s="313"/>
    </row>
    <row r="402" spans="1:4" x14ac:dyDescent="0.3">
      <c r="A402" s="313"/>
      <c r="D402" s="313"/>
    </row>
    <row r="403" spans="1:4" x14ac:dyDescent="0.3">
      <c r="A403" s="313"/>
      <c r="D403" s="313"/>
    </row>
    <row r="404" spans="1:4" x14ac:dyDescent="0.3">
      <c r="A404" s="313"/>
      <c r="D404" s="313"/>
    </row>
    <row r="405" spans="1:4" x14ac:dyDescent="0.3">
      <c r="A405" s="313"/>
      <c r="D405" s="313"/>
    </row>
    <row r="406" spans="1:4" x14ac:dyDescent="0.3">
      <c r="A406" s="313"/>
      <c r="D406" s="313"/>
    </row>
    <row r="407" spans="1:4" x14ac:dyDescent="0.3">
      <c r="A407" s="313"/>
      <c r="D407" s="313"/>
    </row>
    <row r="408" spans="1:4" x14ac:dyDescent="0.3">
      <c r="A408" s="313"/>
      <c r="D408" s="313"/>
    </row>
    <row r="409" spans="1:4" x14ac:dyDescent="0.3">
      <c r="A409" s="313"/>
      <c r="D409" s="313"/>
    </row>
    <row r="410" spans="1:4" x14ac:dyDescent="0.3">
      <c r="A410" s="313"/>
      <c r="D410" s="313"/>
    </row>
    <row r="411" spans="1:4" x14ac:dyDescent="0.3">
      <c r="A411" s="313"/>
      <c r="D411" s="313"/>
    </row>
    <row r="412" spans="1:4" x14ac:dyDescent="0.3">
      <c r="A412" s="313"/>
      <c r="D412" s="313"/>
    </row>
    <row r="413" spans="1:4" x14ac:dyDescent="0.3">
      <c r="A413" s="313"/>
      <c r="D413" s="313"/>
    </row>
    <row r="414" spans="1:4" x14ac:dyDescent="0.3">
      <c r="A414" s="313"/>
      <c r="D414" s="313"/>
    </row>
    <row r="415" spans="1:4" x14ac:dyDescent="0.3">
      <c r="A415" s="313"/>
      <c r="D415" s="313"/>
    </row>
    <row r="416" spans="1:4" x14ac:dyDescent="0.3">
      <c r="A416" s="313"/>
      <c r="D416" s="313"/>
    </row>
    <row r="417" spans="1:4" x14ac:dyDescent="0.3">
      <c r="A417" s="313"/>
      <c r="D417" s="313"/>
    </row>
    <row r="418" spans="1:4" x14ac:dyDescent="0.3">
      <c r="A418" s="313"/>
      <c r="D418" s="313"/>
    </row>
    <row r="419" spans="1:4" x14ac:dyDescent="0.3">
      <c r="A419" s="313"/>
      <c r="D419" s="313"/>
    </row>
    <row r="420" spans="1:4" x14ac:dyDescent="0.3">
      <c r="A420" s="313"/>
      <c r="D420" s="313"/>
    </row>
    <row r="421" spans="1:4" x14ac:dyDescent="0.3">
      <c r="A421" s="313"/>
      <c r="D421" s="313"/>
    </row>
    <row r="422" spans="1:4" x14ac:dyDescent="0.3">
      <c r="A422" s="313"/>
      <c r="D422" s="313"/>
    </row>
    <row r="423" spans="1:4" x14ac:dyDescent="0.3">
      <c r="A423" s="313"/>
      <c r="D423" s="313"/>
    </row>
    <row r="424" spans="1:4" x14ac:dyDescent="0.3">
      <c r="A424" s="313"/>
      <c r="D424" s="313"/>
    </row>
    <row r="425" spans="1:4" x14ac:dyDescent="0.3">
      <c r="A425" s="313"/>
      <c r="D425" s="313"/>
    </row>
    <row r="426" spans="1:4" x14ac:dyDescent="0.3">
      <c r="A426" s="313"/>
      <c r="D426" s="313"/>
    </row>
    <row r="427" spans="1:4" x14ac:dyDescent="0.3">
      <c r="A427" s="313"/>
      <c r="D427" s="313"/>
    </row>
    <row r="428" spans="1:4" x14ac:dyDescent="0.3">
      <c r="A428" s="313"/>
      <c r="D428" s="313"/>
    </row>
    <row r="429" spans="1:4" x14ac:dyDescent="0.3">
      <c r="A429" s="313"/>
      <c r="D429" s="313"/>
    </row>
    <row r="430" spans="1:4" x14ac:dyDescent="0.3">
      <c r="A430" s="313"/>
      <c r="D430" s="313"/>
    </row>
    <row r="431" spans="1:4" x14ac:dyDescent="0.3">
      <c r="A431" s="313"/>
      <c r="D431" s="313"/>
    </row>
    <row r="432" spans="1:4" x14ac:dyDescent="0.3">
      <c r="A432" s="313"/>
      <c r="D432" s="313"/>
    </row>
    <row r="433" spans="1:4" x14ac:dyDescent="0.3">
      <c r="A433" s="313"/>
      <c r="D433" s="313"/>
    </row>
    <row r="434" spans="1:4" x14ac:dyDescent="0.3">
      <c r="A434" s="313"/>
      <c r="D434" s="313"/>
    </row>
    <row r="435" spans="1:4" x14ac:dyDescent="0.3">
      <c r="A435" s="313"/>
      <c r="D435" s="313"/>
    </row>
    <row r="436" spans="1:4" x14ac:dyDescent="0.3">
      <c r="A436" s="313"/>
      <c r="D436" s="313"/>
    </row>
    <row r="437" spans="1:4" x14ac:dyDescent="0.3">
      <c r="A437" s="313"/>
      <c r="D437" s="313"/>
    </row>
    <row r="438" spans="1:4" x14ac:dyDescent="0.3">
      <c r="A438" s="313"/>
      <c r="D438" s="313"/>
    </row>
    <row r="439" spans="1:4" x14ac:dyDescent="0.3">
      <c r="A439" s="313"/>
      <c r="D439" s="313"/>
    </row>
    <row r="440" spans="1:4" x14ac:dyDescent="0.3">
      <c r="A440" s="313"/>
      <c r="D440" s="313"/>
    </row>
    <row r="441" spans="1:4" x14ac:dyDescent="0.3">
      <c r="A441" s="313"/>
      <c r="D441" s="313"/>
    </row>
    <row r="442" spans="1:4" x14ac:dyDescent="0.3">
      <c r="A442" s="313"/>
      <c r="D442" s="313"/>
    </row>
    <row r="443" spans="1:4" x14ac:dyDescent="0.3">
      <c r="A443" s="313"/>
      <c r="D443" s="313"/>
    </row>
    <row r="444" spans="1:4" x14ac:dyDescent="0.3">
      <c r="A444" s="313"/>
      <c r="D444" s="313"/>
    </row>
    <row r="445" spans="1:4" x14ac:dyDescent="0.3">
      <c r="A445" s="313"/>
      <c r="D445" s="313"/>
    </row>
    <row r="446" spans="1:4" x14ac:dyDescent="0.3">
      <c r="A446" s="313"/>
      <c r="D446" s="313"/>
    </row>
    <row r="447" spans="1:4" x14ac:dyDescent="0.3">
      <c r="A447" s="313"/>
      <c r="D447" s="313"/>
    </row>
    <row r="448" spans="1:4" x14ac:dyDescent="0.3">
      <c r="A448" s="313"/>
      <c r="D448" s="313"/>
    </row>
    <row r="449" spans="1:4" x14ac:dyDescent="0.3">
      <c r="A449" s="313"/>
      <c r="D449" s="313"/>
    </row>
    <row r="450" spans="1:4" x14ac:dyDescent="0.3">
      <c r="A450" s="313"/>
      <c r="D450" s="313"/>
    </row>
    <row r="451" spans="1:4" x14ac:dyDescent="0.3">
      <c r="A451" s="313"/>
      <c r="D451" s="313"/>
    </row>
    <row r="452" spans="1:4" x14ac:dyDescent="0.3">
      <c r="A452" s="313"/>
      <c r="D452" s="313"/>
    </row>
    <row r="453" spans="1:4" x14ac:dyDescent="0.3">
      <c r="A453" s="313"/>
      <c r="D453" s="313"/>
    </row>
    <row r="454" spans="1:4" x14ac:dyDescent="0.3">
      <c r="A454" s="313"/>
      <c r="D454" s="313"/>
    </row>
    <row r="455" spans="1:4" x14ac:dyDescent="0.3">
      <c r="A455" s="313"/>
      <c r="D455" s="313"/>
    </row>
    <row r="456" spans="1:4" x14ac:dyDescent="0.3">
      <c r="A456" s="313"/>
      <c r="D456" s="313"/>
    </row>
    <row r="457" spans="1:4" x14ac:dyDescent="0.3">
      <c r="A457" s="313"/>
      <c r="D457" s="313"/>
    </row>
    <row r="458" spans="1:4" x14ac:dyDescent="0.3">
      <c r="A458" s="313"/>
      <c r="D458" s="313"/>
    </row>
    <row r="459" spans="1:4" x14ac:dyDescent="0.3">
      <c r="A459" s="313"/>
      <c r="D459" s="313"/>
    </row>
    <row r="460" spans="1:4" x14ac:dyDescent="0.3">
      <c r="A460" s="313"/>
      <c r="D460" s="313"/>
    </row>
    <row r="461" spans="1:4" x14ac:dyDescent="0.3">
      <c r="A461" s="313"/>
      <c r="D461" s="313"/>
    </row>
    <row r="462" spans="1:4" x14ac:dyDescent="0.3">
      <c r="A462" s="313"/>
      <c r="D462" s="313"/>
    </row>
    <row r="463" spans="1:4" x14ac:dyDescent="0.3">
      <c r="A463" s="313"/>
      <c r="D463" s="313"/>
    </row>
    <row r="464" spans="1:4" x14ac:dyDescent="0.3">
      <c r="A464" s="313"/>
      <c r="D464" s="313"/>
    </row>
    <row r="465" spans="1:4" x14ac:dyDescent="0.3">
      <c r="A465" s="313"/>
      <c r="D465" s="313"/>
    </row>
    <row r="466" spans="1:4" x14ac:dyDescent="0.3">
      <c r="A466" s="313"/>
      <c r="D466" s="313"/>
    </row>
    <row r="467" spans="1:4" x14ac:dyDescent="0.3">
      <c r="A467" s="313"/>
      <c r="D467" s="313"/>
    </row>
    <row r="468" spans="1:4" x14ac:dyDescent="0.3">
      <c r="A468" s="313"/>
      <c r="D468" s="313"/>
    </row>
    <row r="469" spans="1:4" x14ac:dyDescent="0.3">
      <c r="A469" s="313"/>
      <c r="D469" s="313"/>
    </row>
    <row r="470" spans="1:4" x14ac:dyDescent="0.3">
      <c r="A470" s="313"/>
      <c r="D470" s="313"/>
    </row>
    <row r="471" spans="1:4" x14ac:dyDescent="0.3">
      <c r="A471" s="313"/>
      <c r="D471" s="313"/>
    </row>
    <row r="472" spans="1:4" x14ac:dyDescent="0.3">
      <c r="A472" s="313"/>
      <c r="D472" s="313"/>
    </row>
    <row r="473" spans="1:4" x14ac:dyDescent="0.3">
      <c r="A473" s="313"/>
      <c r="D473" s="313"/>
    </row>
    <row r="474" spans="1:4" x14ac:dyDescent="0.3">
      <c r="A474" s="313"/>
      <c r="D474" s="313"/>
    </row>
    <row r="475" spans="1:4" x14ac:dyDescent="0.3">
      <c r="A475" s="313"/>
      <c r="D475" s="313"/>
    </row>
    <row r="476" spans="1:4" x14ac:dyDescent="0.3">
      <c r="A476" s="313"/>
      <c r="D476" s="313"/>
    </row>
    <row r="477" spans="1:4" x14ac:dyDescent="0.3">
      <c r="A477" s="313"/>
      <c r="D477" s="313"/>
    </row>
    <row r="478" spans="1:4" x14ac:dyDescent="0.3">
      <c r="A478" s="313"/>
      <c r="D478" s="313"/>
    </row>
    <row r="479" spans="1:4" x14ac:dyDescent="0.3">
      <c r="A479" s="313"/>
      <c r="D479" s="313"/>
    </row>
    <row r="480" spans="1:4" x14ac:dyDescent="0.3">
      <c r="A480" s="313"/>
      <c r="D480" s="313"/>
    </row>
    <row r="481" spans="1:4" x14ac:dyDescent="0.3">
      <c r="A481" s="313"/>
      <c r="D481" s="313"/>
    </row>
    <row r="482" spans="1:4" x14ac:dyDescent="0.3">
      <c r="A482" s="313"/>
      <c r="D482" s="313"/>
    </row>
    <row r="483" spans="1:4" x14ac:dyDescent="0.3">
      <c r="A483" s="313"/>
      <c r="D483" s="313"/>
    </row>
    <row r="484" spans="1:4" x14ac:dyDescent="0.3">
      <c r="A484" s="313"/>
      <c r="D484" s="313"/>
    </row>
    <row r="485" spans="1:4" x14ac:dyDescent="0.3">
      <c r="A485" s="313"/>
      <c r="D485" s="313"/>
    </row>
    <row r="486" spans="1:4" x14ac:dyDescent="0.3">
      <c r="A486" s="313"/>
      <c r="D486" s="313"/>
    </row>
    <row r="487" spans="1:4" x14ac:dyDescent="0.3">
      <c r="A487" s="313"/>
      <c r="D487" s="313"/>
    </row>
    <row r="488" spans="1:4" x14ac:dyDescent="0.3">
      <c r="A488" s="313"/>
      <c r="D488" s="313"/>
    </row>
    <row r="489" spans="1:4" x14ac:dyDescent="0.3">
      <c r="A489" s="313"/>
      <c r="D489" s="313"/>
    </row>
    <row r="490" spans="1:4" x14ac:dyDescent="0.3">
      <c r="A490" s="313"/>
      <c r="D490" s="313"/>
    </row>
    <row r="491" spans="1:4" x14ac:dyDescent="0.3">
      <c r="A491" s="313"/>
      <c r="D491" s="313"/>
    </row>
    <row r="492" spans="1:4" x14ac:dyDescent="0.3">
      <c r="A492" s="313"/>
      <c r="D492" s="313"/>
    </row>
    <row r="493" spans="1:4" x14ac:dyDescent="0.3">
      <c r="A493" s="313"/>
      <c r="D493" s="313"/>
    </row>
    <row r="494" spans="1:4" x14ac:dyDescent="0.3">
      <c r="A494" s="313"/>
      <c r="D494" s="313"/>
    </row>
    <row r="495" spans="1:4" x14ac:dyDescent="0.3">
      <c r="A495" s="313"/>
      <c r="D495" s="313"/>
    </row>
    <row r="496" spans="1:4" x14ac:dyDescent="0.3">
      <c r="A496" s="313"/>
      <c r="D496" s="313"/>
    </row>
    <row r="497" spans="1:4" x14ac:dyDescent="0.3">
      <c r="A497" s="313"/>
      <c r="D497" s="313"/>
    </row>
    <row r="498" spans="1:4" x14ac:dyDescent="0.3">
      <c r="A498" s="313"/>
      <c r="D498" s="313"/>
    </row>
    <row r="499" spans="1:4" x14ac:dyDescent="0.3">
      <c r="A499" s="313"/>
      <c r="D499" s="313"/>
    </row>
    <row r="500" spans="1:4" x14ac:dyDescent="0.3">
      <c r="A500" s="313"/>
      <c r="D500" s="313"/>
    </row>
    <row r="501" spans="1:4" x14ac:dyDescent="0.3">
      <c r="A501" s="313"/>
      <c r="D501" s="313"/>
    </row>
    <row r="502" spans="1:4" x14ac:dyDescent="0.3">
      <c r="A502" s="313"/>
      <c r="D502" s="313"/>
    </row>
    <row r="503" spans="1:4" x14ac:dyDescent="0.3">
      <c r="A503" s="313"/>
      <c r="D503" s="313"/>
    </row>
    <row r="504" spans="1:4" x14ac:dyDescent="0.3">
      <c r="A504" s="313"/>
      <c r="D504" s="313"/>
    </row>
    <row r="505" spans="1:4" x14ac:dyDescent="0.3">
      <c r="A505" s="313"/>
      <c r="D505" s="313"/>
    </row>
    <row r="506" spans="1:4" x14ac:dyDescent="0.3">
      <c r="A506" s="313"/>
      <c r="D506" s="313"/>
    </row>
    <row r="507" spans="1:4" x14ac:dyDescent="0.3">
      <c r="A507" s="313"/>
      <c r="D507" s="313"/>
    </row>
    <row r="508" spans="1:4" x14ac:dyDescent="0.3">
      <c r="A508" s="313"/>
      <c r="D508" s="313"/>
    </row>
    <row r="509" spans="1:4" x14ac:dyDescent="0.3">
      <c r="A509" s="313"/>
      <c r="D509" s="313"/>
    </row>
    <row r="510" spans="1:4" x14ac:dyDescent="0.3">
      <c r="A510" s="313"/>
      <c r="D510" s="313"/>
    </row>
    <row r="511" spans="1:4" x14ac:dyDescent="0.3">
      <c r="A511" s="313"/>
      <c r="D511" s="313"/>
    </row>
    <row r="512" spans="1:4" x14ac:dyDescent="0.3">
      <c r="A512" s="313"/>
      <c r="D512" s="313"/>
    </row>
    <row r="513" spans="1:4" x14ac:dyDescent="0.3">
      <c r="A513" s="313"/>
      <c r="D513" s="313"/>
    </row>
    <row r="514" spans="1:4" x14ac:dyDescent="0.3">
      <c r="A514" s="313"/>
      <c r="D514" s="313"/>
    </row>
    <row r="515" spans="1:4" x14ac:dyDescent="0.3">
      <c r="A515" s="313"/>
      <c r="D515" s="313"/>
    </row>
    <row r="516" spans="1:4" x14ac:dyDescent="0.3">
      <c r="A516" s="313"/>
      <c r="D516" s="313"/>
    </row>
    <row r="517" spans="1:4" x14ac:dyDescent="0.3">
      <c r="A517" s="313"/>
      <c r="D517" s="313"/>
    </row>
    <row r="518" spans="1:4" x14ac:dyDescent="0.3">
      <c r="A518" s="313"/>
      <c r="D518" s="313"/>
    </row>
    <row r="519" spans="1:4" x14ac:dyDescent="0.3">
      <c r="A519" s="313"/>
      <c r="D519" s="313"/>
    </row>
    <row r="520" spans="1:4" x14ac:dyDescent="0.3">
      <c r="A520" s="313"/>
      <c r="D520" s="313"/>
    </row>
    <row r="521" spans="1:4" x14ac:dyDescent="0.3">
      <c r="A521" s="313"/>
      <c r="D521" s="313"/>
    </row>
    <row r="522" spans="1:4" x14ac:dyDescent="0.3">
      <c r="A522" s="313"/>
      <c r="D522" s="313"/>
    </row>
    <row r="523" spans="1:4" x14ac:dyDescent="0.3">
      <c r="A523" s="313"/>
      <c r="D523" s="313"/>
    </row>
    <row r="524" spans="1:4" x14ac:dyDescent="0.3">
      <c r="A524" s="313"/>
      <c r="D524" s="313"/>
    </row>
    <row r="525" spans="1:4" x14ac:dyDescent="0.3">
      <c r="A525" s="313"/>
      <c r="D525" s="313"/>
    </row>
    <row r="526" spans="1:4" x14ac:dyDescent="0.3">
      <c r="A526" s="313"/>
      <c r="D526" s="313"/>
    </row>
    <row r="527" spans="1:4" x14ac:dyDescent="0.3">
      <c r="A527" s="313"/>
      <c r="D527" s="313"/>
    </row>
    <row r="528" spans="1:4" x14ac:dyDescent="0.3">
      <c r="A528" s="313"/>
      <c r="D528" s="313"/>
    </row>
    <row r="529" spans="1:4" x14ac:dyDescent="0.3">
      <c r="A529" s="313"/>
      <c r="D529" s="313"/>
    </row>
    <row r="530" spans="1:4" x14ac:dyDescent="0.3">
      <c r="A530" s="313"/>
      <c r="D530" s="313"/>
    </row>
    <row r="531" spans="1:4" x14ac:dyDescent="0.3">
      <c r="A531" s="313"/>
      <c r="D531" s="313"/>
    </row>
    <row r="532" spans="1:4" x14ac:dyDescent="0.3">
      <c r="A532" s="313"/>
      <c r="D532" s="313"/>
    </row>
    <row r="533" spans="1:4" x14ac:dyDescent="0.3">
      <c r="A533" s="313"/>
      <c r="D533" s="313"/>
    </row>
    <row r="534" spans="1:4" x14ac:dyDescent="0.3">
      <c r="A534" s="313"/>
      <c r="D534" s="313"/>
    </row>
    <row r="535" spans="1:4" x14ac:dyDescent="0.3">
      <c r="A535" s="313"/>
      <c r="D535" s="313"/>
    </row>
    <row r="536" spans="1:4" x14ac:dyDescent="0.3">
      <c r="A536" s="313"/>
      <c r="D536" s="313"/>
    </row>
    <row r="537" spans="1:4" x14ac:dyDescent="0.3">
      <c r="A537" s="313"/>
      <c r="D537" s="313"/>
    </row>
    <row r="538" spans="1:4" x14ac:dyDescent="0.3">
      <c r="A538" s="313"/>
      <c r="D538" s="313"/>
    </row>
    <row r="539" spans="1:4" x14ac:dyDescent="0.3">
      <c r="A539" s="313"/>
      <c r="D539" s="313"/>
    </row>
    <row r="540" spans="1:4" x14ac:dyDescent="0.3">
      <c r="A540" s="313"/>
      <c r="D540" s="313"/>
    </row>
    <row r="541" spans="1:4" x14ac:dyDescent="0.3">
      <c r="A541" s="313"/>
      <c r="D541" s="313"/>
    </row>
    <row r="542" spans="1:4" x14ac:dyDescent="0.3">
      <c r="A542" s="313"/>
      <c r="D542" s="313"/>
    </row>
    <row r="543" spans="1:4" x14ac:dyDescent="0.3">
      <c r="A543" s="313"/>
      <c r="D543" s="313"/>
    </row>
    <row r="544" spans="1:4" x14ac:dyDescent="0.3">
      <c r="A544" s="313"/>
      <c r="D544" s="313"/>
    </row>
    <row r="545" spans="1:4" x14ac:dyDescent="0.3">
      <c r="A545" s="313"/>
      <c r="D545" s="313"/>
    </row>
    <row r="546" spans="1:4" x14ac:dyDescent="0.3">
      <c r="A546" s="313"/>
      <c r="D546" s="313"/>
    </row>
    <row r="547" spans="1:4" x14ac:dyDescent="0.3">
      <c r="A547" s="313"/>
      <c r="D547" s="313"/>
    </row>
    <row r="548" spans="1:4" x14ac:dyDescent="0.3">
      <c r="A548" s="313"/>
      <c r="D548" s="313"/>
    </row>
    <row r="549" spans="1:4" x14ac:dyDescent="0.3">
      <c r="A549" s="313"/>
      <c r="D549" s="313"/>
    </row>
    <row r="550" spans="1:4" x14ac:dyDescent="0.3">
      <c r="A550" s="313"/>
      <c r="D550" s="313"/>
    </row>
    <row r="551" spans="1:4" x14ac:dyDescent="0.3">
      <c r="A551" s="313"/>
      <c r="D551" s="313"/>
    </row>
    <row r="552" spans="1:4" x14ac:dyDescent="0.3">
      <c r="A552" s="313"/>
      <c r="D552" s="313"/>
    </row>
    <row r="553" spans="1:4" x14ac:dyDescent="0.3">
      <c r="A553" s="313"/>
      <c r="D553" s="313"/>
    </row>
    <row r="554" spans="1:4" x14ac:dyDescent="0.3">
      <c r="A554" s="313"/>
      <c r="D554" s="313"/>
    </row>
    <row r="555" spans="1:4" x14ac:dyDescent="0.3">
      <c r="A555" s="313"/>
      <c r="D555" s="313"/>
    </row>
    <row r="556" spans="1:4" x14ac:dyDescent="0.3">
      <c r="A556" s="313"/>
      <c r="D556" s="313"/>
    </row>
    <row r="557" spans="1:4" x14ac:dyDescent="0.3">
      <c r="A557" s="313"/>
      <c r="D557" s="313"/>
    </row>
    <row r="558" spans="1:4" x14ac:dyDescent="0.3">
      <c r="A558" s="313"/>
      <c r="D558" s="313"/>
    </row>
    <row r="559" spans="1:4" x14ac:dyDescent="0.3">
      <c r="A559" s="313"/>
      <c r="D559" s="313"/>
    </row>
    <row r="560" spans="1:4" x14ac:dyDescent="0.3">
      <c r="A560" s="313"/>
      <c r="D560" s="313"/>
    </row>
    <row r="561" spans="1:4" x14ac:dyDescent="0.3">
      <c r="A561" s="313"/>
      <c r="D561" s="313"/>
    </row>
    <row r="562" spans="1:4" x14ac:dyDescent="0.3">
      <c r="A562" s="313"/>
      <c r="D562" s="313"/>
    </row>
    <row r="563" spans="1:4" x14ac:dyDescent="0.3">
      <c r="A563" s="313"/>
      <c r="D563" s="313"/>
    </row>
    <row r="564" spans="1:4" x14ac:dyDescent="0.3">
      <c r="A564" s="313"/>
      <c r="D564" s="313"/>
    </row>
    <row r="565" spans="1:4" x14ac:dyDescent="0.3">
      <c r="A565" s="313"/>
      <c r="D565" s="313"/>
    </row>
    <row r="566" spans="1:4" x14ac:dyDescent="0.3">
      <c r="A566" s="313"/>
      <c r="D566" s="313"/>
    </row>
    <row r="567" spans="1:4" x14ac:dyDescent="0.3">
      <c r="A567" s="313"/>
      <c r="D567" s="313"/>
    </row>
    <row r="568" spans="1:4" x14ac:dyDescent="0.3">
      <c r="A568" s="313"/>
      <c r="D568" s="313"/>
    </row>
    <row r="569" spans="1:4" x14ac:dyDescent="0.3">
      <c r="A569" s="313"/>
      <c r="D569" s="313"/>
    </row>
    <row r="570" spans="1:4" x14ac:dyDescent="0.3">
      <c r="A570" s="313"/>
      <c r="D570" s="313"/>
    </row>
    <row r="571" spans="1:4" x14ac:dyDescent="0.3">
      <c r="A571" s="313"/>
      <c r="D571" s="313"/>
    </row>
    <row r="572" spans="1:4" x14ac:dyDescent="0.3">
      <c r="A572" s="313"/>
      <c r="D572" s="313"/>
    </row>
    <row r="573" spans="1:4" x14ac:dyDescent="0.3">
      <c r="A573" s="313"/>
      <c r="D573" s="313"/>
    </row>
    <row r="574" spans="1:4" x14ac:dyDescent="0.3">
      <c r="A574" s="313"/>
      <c r="D574" s="313"/>
    </row>
    <row r="575" spans="1:4" x14ac:dyDescent="0.3">
      <c r="A575" s="313"/>
      <c r="D575" s="313"/>
    </row>
    <row r="576" spans="1:4" x14ac:dyDescent="0.3">
      <c r="A576" s="313"/>
      <c r="D576" s="313"/>
    </row>
    <row r="577" spans="1:4" x14ac:dyDescent="0.3">
      <c r="A577" s="313"/>
      <c r="D577" s="313"/>
    </row>
    <row r="578" spans="1:4" x14ac:dyDescent="0.3">
      <c r="A578" s="313"/>
      <c r="D578" s="313"/>
    </row>
    <row r="579" spans="1:4" x14ac:dyDescent="0.3">
      <c r="A579" s="313"/>
      <c r="D579" s="313"/>
    </row>
    <row r="580" spans="1:4" x14ac:dyDescent="0.3">
      <c r="A580" s="313"/>
      <c r="D580" s="313"/>
    </row>
    <row r="581" spans="1:4" x14ac:dyDescent="0.3">
      <c r="A581" s="313"/>
      <c r="D581" s="313"/>
    </row>
    <row r="582" spans="1:4" x14ac:dyDescent="0.3">
      <c r="A582" s="313"/>
      <c r="D582" s="313"/>
    </row>
    <row r="583" spans="1:4" x14ac:dyDescent="0.3">
      <c r="A583" s="313"/>
      <c r="D583" s="313"/>
    </row>
    <row r="584" spans="1:4" x14ac:dyDescent="0.3">
      <c r="A584" s="313"/>
      <c r="D584" s="313"/>
    </row>
    <row r="585" spans="1:4" x14ac:dyDescent="0.3">
      <c r="A585" s="313"/>
      <c r="D585" s="313"/>
    </row>
    <row r="586" spans="1:4" x14ac:dyDescent="0.3">
      <c r="A586" s="313"/>
      <c r="D586" s="313"/>
    </row>
    <row r="587" spans="1:4" x14ac:dyDescent="0.3">
      <c r="A587" s="313"/>
      <c r="D587" s="313"/>
    </row>
    <row r="588" spans="1:4" x14ac:dyDescent="0.3">
      <c r="A588" s="313"/>
      <c r="D588" s="313"/>
    </row>
    <row r="589" spans="1:4" x14ac:dyDescent="0.3">
      <c r="A589" s="313"/>
      <c r="D589" s="313"/>
    </row>
    <row r="590" spans="1:4" x14ac:dyDescent="0.3">
      <c r="A590" s="313"/>
      <c r="D590" s="313"/>
    </row>
    <row r="591" spans="1:4" x14ac:dyDescent="0.3">
      <c r="A591" s="313"/>
      <c r="D591" s="313"/>
    </row>
    <row r="592" spans="1:4" x14ac:dyDescent="0.3">
      <c r="A592" s="313"/>
      <c r="D592" s="313"/>
    </row>
    <row r="593" spans="1:4" x14ac:dyDescent="0.3">
      <c r="A593" s="313"/>
      <c r="D593" s="313"/>
    </row>
    <row r="594" spans="1:4" x14ac:dyDescent="0.3">
      <c r="A594" s="313"/>
      <c r="D594" s="313"/>
    </row>
    <row r="595" spans="1:4" x14ac:dyDescent="0.3">
      <c r="A595" s="313"/>
      <c r="D595" s="313"/>
    </row>
    <row r="596" spans="1:4" x14ac:dyDescent="0.3">
      <c r="A596" s="313"/>
      <c r="D596" s="313"/>
    </row>
    <row r="597" spans="1:4" x14ac:dyDescent="0.3">
      <c r="A597" s="313"/>
      <c r="D597" s="313"/>
    </row>
    <row r="598" spans="1:4" x14ac:dyDescent="0.3">
      <c r="A598" s="313"/>
      <c r="D598" s="313"/>
    </row>
    <row r="599" spans="1:4" x14ac:dyDescent="0.3">
      <c r="A599" s="313"/>
      <c r="D599" s="313"/>
    </row>
    <row r="600" spans="1:4" x14ac:dyDescent="0.3">
      <c r="A600" s="313"/>
      <c r="D600" s="313"/>
    </row>
    <row r="601" spans="1:4" x14ac:dyDescent="0.3">
      <c r="A601" s="313"/>
      <c r="D601" s="313"/>
    </row>
    <row r="602" spans="1:4" x14ac:dyDescent="0.3">
      <c r="A602" s="313"/>
      <c r="D602" s="313"/>
    </row>
    <row r="603" spans="1:4" x14ac:dyDescent="0.3">
      <c r="A603" s="313"/>
      <c r="D603" s="313"/>
    </row>
    <row r="604" spans="1:4" x14ac:dyDescent="0.3">
      <c r="A604" s="313"/>
      <c r="D604" s="313"/>
    </row>
    <row r="605" spans="1:4" x14ac:dyDescent="0.3">
      <c r="A605" s="313"/>
      <c r="D605" s="313"/>
    </row>
    <row r="606" spans="1:4" x14ac:dyDescent="0.3">
      <c r="A606" s="313"/>
      <c r="D606" s="313"/>
    </row>
    <row r="607" spans="1:4" x14ac:dyDescent="0.3">
      <c r="A607" s="313"/>
      <c r="D607" s="313"/>
    </row>
    <row r="608" spans="1:4" x14ac:dyDescent="0.3">
      <c r="A608" s="313"/>
      <c r="D608" s="313"/>
    </row>
    <row r="609" spans="1:4" x14ac:dyDescent="0.3">
      <c r="A609" s="313"/>
      <c r="D609" s="313"/>
    </row>
    <row r="610" spans="1:4" x14ac:dyDescent="0.3">
      <c r="A610" s="313"/>
      <c r="D610" s="313"/>
    </row>
    <row r="611" spans="1:4" x14ac:dyDescent="0.3">
      <c r="A611" s="313"/>
      <c r="D611" s="313"/>
    </row>
    <row r="612" spans="1:4" x14ac:dyDescent="0.3">
      <c r="A612" s="313"/>
      <c r="D612" s="313"/>
    </row>
    <row r="613" spans="1:4" x14ac:dyDescent="0.3">
      <c r="A613" s="313"/>
      <c r="D613" s="313"/>
    </row>
    <row r="614" spans="1:4" x14ac:dyDescent="0.3">
      <c r="A614" s="313"/>
      <c r="D614" s="313"/>
    </row>
    <row r="615" spans="1:4" x14ac:dyDescent="0.3">
      <c r="A615" s="313"/>
      <c r="D615" s="313"/>
    </row>
    <row r="616" spans="1:4" x14ac:dyDescent="0.3">
      <c r="A616" s="313"/>
      <c r="D616" s="313"/>
    </row>
    <row r="617" spans="1:4" x14ac:dyDescent="0.3">
      <c r="A617" s="313"/>
      <c r="D617" s="313"/>
    </row>
    <row r="618" spans="1:4" x14ac:dyDescent="0.3">
      <c r="A618" s="313"/>
      <c r="D618" s="313"/>
    </row>
    <row r="619" spans="1:4" x14ac:dyDescent="0.3">
      <c r="A619" s="313"/>
      <c r="D619" s="313"/>
    </row>
    <row r="620" spans="1:4" x14ac:dyDescent="0.3">
      <c r="A620" s="313"/>
      <c r="D620" s="313"/>
    </row>
    <row r="621" spans="1:4" x14ac:dyDescent="0.3">
      <c r="A621" s="313"/>
      <c r="D621" s="313"/>
    </row>
    <row r="622" spans="1:4" x14ac:dyDescent="0.3">
      <c r="A622" s="313"/>
      <c r="D622" s="313"/>
    </row>
    <row r="623" spans="1:4" x14ac:dyDescent="0.3">
      <c r="A623" s="313"/>
      <c r="D623" s="313"/>
    </row>
    <row r="624" spans="1:4" x14ac:dyDescent="0.3">
      <c r="A624" s="313"/>
      <c r="D624" s="313"/>
    </row>
    <row r="625" spans="1:4" x14ac:dyDescent="0.3">
      <c r="A625" s="313"/>
      <c r="D625" s="313"/>
    </row>
    <row r="626" spans="1:4" x14ac:dyDescent="0.3">
      <c r="A626" s="313"/>
      <c r="D626" s="313"/>
    </row>
    <row r="627" spans="1:4" x14ac:dyDescent="0.3">
      <c r="A627" s="313"/>
      <c r="D627" s="313"/>
    </row>
    <row r="628" spans="1:4" x14ac:dyDescent="0.3">
      <c r="A628" s="313"/>
      <c r="D628" s="313"/>
    </row>
    <row r="629" spans="1:4" x14ac:dyDescent="0.3">
      <c r="A629" s="313"/>
      <c r="D629" s="313"/>
    </row>
    <row r="630" spans="1:4" x14ac:dyDescent="0.3">
      <c r="A630" s="313"/>
      <c r="D630" s="313"/>
    </row>
    <row r="631" spans="1:4" x14ac:dyDescent="0.3">
      <c r="A631" s="313"/>
      <c r="D631" s="313"/>
    </row>
    <row r="632" spans="1:4" x14ac:dyDescent="0.3">
      <c r="A632" s="313"/>
      <c r="D632" s="313"/>
    </row>
    <row r="633" spans="1:4" x14ac:dyDescent="0.3">
      <c r="A633" s="313"/>
      <c r="D633" s="313"/>
    </row>
    <row r="634" spans="1:4" x14ac:dyDescent="0.3">
      <c r="A634" s="313"/>
      <c r="D634" s="313"/>
    </row>
    <row r="635" spans="1:4" x14ac:dyDescent="0.3">
      <c r="A635" s="313"/>
      <c r="D635" s="313"/>
    </row>
    <row r="636" spans="1:4" x14ac:dyDescent="0.3">
      <c r="A636" s="313"/>
      <c r="D636" s="313"/>
    </row>
    <row r="637" spans="1:4" x14ac:dyDescent="0.3">
      <c r="A637" s="313"/>
      <c r="D637" s="313"/>
    </row>
    <row r="638" spans="1:4" x14ac:dyDescent="0.3">
      <c r="A638" s="313"/>
      <c r="D638" s="313"/>
    </row>
    <row r="639" spans="1:4" x14ac:dyDescent="0.3">
      <c r="A639" s="313"/>
      <c r="D639" s="313"/>
    </row>
    <row r="640" spans="1:4" x14ac:dyDescent="0.3">
      <c r="A640" s="313"/>
      <c r="D640" s="313"/>
    </row>
    <row r="641" spans="1:4" x14ac:dyDescent="0.3">
      <c r="A641" s="313"/>
      <c r="D641" s="313"/>
    </row>
    <row r="642" spans="1:4" x14ac:dyDescent="0.3">
      <c r="A642" s="313"/>
      <c r="D642" s="313"/>
    </row>
    <row r="643" spans="1:4" x14ac:dyDescent="0.3">
      <c r="A643" s="313"/>
      <c r="D643" s="313"/>
    </row>
    <row r="644" spans="1:4" x14ac:dyDescent="0.3">
      <c r="A644" s="313"/>
      <c r="D644" s="313"/>
    </row>
    <row r="645" spans="1:4" x14ac:dyDescent="0.3">
      <c r="A645" s="313"/>
      <c r="D645" s="313"/>
    </row>
    <row r="646" spans="1:4" x14ac:dyDescent="0.3">
      <c r="A646" s="313"/>
      <c r="D646" s="313"/>
    </row>
    <row r="647" spans="1:4" x14ac:dyDescent="0.3">
      <c r="A647" s="313"/>
      <c r="D647" s="313"/>
    </row>
    <row r="648" spans="1:4" x14ac:dyDescent="0.3">
      <c r="A648" s="313"/>
      <c r="D648" s="313"/>
    </row>
    <row r="649" spans="1:4" x14ac:dyDescent="0.3">
      <c r="A649" s="313"/>
      <c r="D649" s="313"/>
    </row>
    <row r="650" spans="1:4" x14ac:dyDescent="0.3">
      <c r="A650" s="313"/>
      <c r="D650" s="313"/>
    </row>
    <row r="651" spans="1:4" x14ac:dyDescent="0.3">
      <c r="A651" s="313"/>
      <c r="D651" s="313"/>
    </row>
    <row r="652" spans="1:4" x14ac:dyDescent="0.3">
      <c r="A652" s="313"/>
      <c r="D652" s="313"/>
    </row>
    <row r="653" spans="1:4" x14ac:dyDescent="0.3">
      <c r="A653" s="313"/>
      <c r="D653" s="313"/>
    </row>
    <row r="654" spans="1:4" x14ac:dyDescent="0.3">
      <c r="A654" s="313"/>
      <c r="D654" s="313"/>
    </row>
    <row r="655" spans="1:4" x14ac:dyDescent="0.3">
      <c r="A655" s="313"/>
      <c r="D655" s="313"/>
    </row>
    <row r="656" spans="1:4" x14ac:dyDescent="0.3">
      <c r="A656" s="313"/>
      <c r="D656" s="313"/>
    </row>
    <row r="657" spans="1:4" x14ac:dyDescent="0.3">
      <c r="A657" s="313"/>
      <c r="D657" s="313"/>
    </row>
    <row r="658" spans="1:4" x14ac:dyDescent="0.3">
      <c r="A658" s="313"/>
      <c r="D658" s="313"/>
    </row>
    <row r="659" spans="1:4" x14ac:dyDescent="0.3">
      <c r="A659" s="313"/>
      <c r="D659" s="313"/>
    </row>
    <row r="660" spans="1:4" x14ac:dyDescent="0.3">
      <c r="A660" s="313"/>
      <c r="D660" s="313"/>
    </row>
    <row r="661" spans="1:4" x14ac:dyDescent="0.3">
      <c r="A661" s="313"/>
      <c r="D661" s="313"/>
    </row>
    <row r="662" spans="1:4" x14ac:dyDescent="0.3">
      <c r="A662" s="313"/>
      <c r="D662" s="313"/>
    </row>
    <row r="663" spans="1:4" x14ac:dyDescent="0.3">
      <c r="A663" s="313"/>
      <c r="D663" s="313"/>
    </row>
    <row r="664" spans="1:4" x14ac:dyDescent="0.3">
      <c r="A664" s="313"/>
      <c r="D664" s="313"/>
    </row>
    <row r="665" spans="1:4" x14ac:dyDescent="0.3">
      <c r="A665" s="313"/>
      <c r="D665" s="313"/>
    </row>
    <row r="666" spans="1:4" x14ac:dyDescent="0.3">
      <c r="A666" s="313"/>
      <c r="D666" s="313"/>
    </row>
    <row r="667" spans="1:4" x14ac:dyDescent="0.3">
      <c r="A667" s="313"/>
      <c r="D667" s="313"/>
    </row>
    <row r="668" spans="1:4" x14ac:dyDescent="0.3">
      <c r="A668" s="313"/>
      <c r="D668" s="313"/>
    </row>
    <row r="669" spans="1:4" x14ac:dyDescent="0.3">
      <c r="A669" s="313"/>
      <c r="D669" s="313"/>
    </row>
    <row r="670" spans="1:4" x14ac:dyDescent="0.3">
      <c r="A670" s="313"/>
      <c r="D670" s="313"/>
    </row>
    <row r="671" spans="1:4" x14ac:dyDescent="0.3">
      <c r="A671" s="313"/>
      <c r="D671" s="313"/>
    </row>
    <row r="672" spans="1:4" x14ac:dyDescent="0.3">
      <c r="A672" s="313"/>
      <c r="D672" s="313"/>
    </row>
    <row r="673" spans="1:4" x14ac:dyDescent="0.3">
      <c r="A673" s="313"/>
      <c r="D673" s="313"/>
    </row>
    <row r="674" spans="1:4" x14ac:dyDescent="0.3">
      <c r="A674" s="313"/>
      <c r="D674" s="313"/>
    </row>
    <row r="675" spans="1:4" x14ac:dyDescent="0.3">
      <c r="A675" s="313"/>
      <c r="D675" s="313"/>
    </row>
    <row r="676" spans="1:4" x14ac:dyDescent="0.3">
      <c r="A676" s="313"/>
      <c r="D676" s="313"/>
    </row>
    <row r="677" spans="1:4" x14ac:dyDescent="0.3">
      <c r="A677" s="313"/>
      <c r="D677" s="313"/>
    </row>
    <row r="678" spans="1:4" x14ac:dyDescent="0.3">
      <c r="A678" s="313"/>
      <c r="D678" s="313"/>
    </row>
    <row r="679" spans="1:4" x14ac:dyDescent="0.3">
      <c r="A679" s="313"/>
      <c r="D679" s="313"/>
    </row>
    <row r="680" spans="1:4" x14ac:dyDescent="0.3">
      <c r="A680" s="313"/>
      <c r="D680" s="313"/>
    </row>
    <row r="681" spans="1:4" x14ac:dyDescent="0.3">
      <c r="A681" s="313"/>
      <c r="D681" s="313"/>
    </row>
    <row r="682" spans="1:4" x14ac:dyDescent="0.3">
      <c r="A682" s="313"/>
      <c r="D682" s="313"/>
    </row>
    <row r="683" spans="1:4" x14ac:dyDescent="0.3">
      <c r="A683" s="313"/>
      <c r="D683" s="313"/>
    </row>
    <row r="684" spans="1:4" x14ac:dyDescent="0.3">
      <c r="A684" s="313"/>
      <c r="D684" s="313"/>
    </row>
    <row r="685" spans="1:4" x14ac:dyDescent="0.3">
      <c r="A685" s="313"/>
      <c r="D685" s="313"/>
    </row>
    <row r="686" spans="1:4" x14ac:dyDescent="0.3">
      <c r="A686" s="313"/>
      <c r="D686" s="313"/>
    </row>
    <row r="687" spans="1:4" x14ac:dyDescent="0.3">
      <c r="A687" s="313"/>
      <c r="D687" s="313"/>
    </row>
    <row r="688" spans="1:4" x14ac:dyDescent="0.3">
      <c r="A688" s="313"/>
      <c r="D688" s="313"/>
    </row>
    <row r="689" spans="1:4" x14ac:dyDescent="0.3">
      <c r="A689" s="313"/>
      <c r="D689" s="313"/>
    </row>
    <row r="690" spans="1:4" x14ac:dyDescent="0.3">
      <c r="A690" s="313"/>
      <c r="D690" s="313"/>
    </row>
    <row r="691" spans="1:4" x14ac:dyDescent="0.3">
      <c r="A691" s="313"/>
      <c r="D691" s="313"/>
    </row>
    <row r="692" spans="1:4" x14ac:dyDescent="0.3">
      <c r="A692" s="313"/>
      <c r="D692" s="313"/>
    </row>
    <row r="693" spans="1:4" x14ac:dyDescent="0.3">
      <c r="A693" s="313"/>
      <c r="D693" s="313"/>
    </row>
    <row r="694" spans="1:4" x14ac:dyDescent="0.3">
      <c r="A694" s="313"/>
      <c r="D694" s="313"/>
    </row>
    <row r="695" spans="1:4" x14ac:dyDescent="0.3">
      <c r="A695" s="313"/>
      <c r="D695" s="313"/>
    </row>
    <row r="696" spans="1:4" x14ac:dyDescent="0.3">
      <c r="A696" s="313"/>
      <c r="D696" s="313"/>
    </row>
    <row r="697" spans="1:4" x14ac:dyDescent="0.3">
      <c r="A697" s="313"/>
      <c r="D697" s="313"/>
    </row>
    <row r="698" spans="1:4" x14ac:dyDescent="0.3">
      <c r="A698" s="313"/>
      <c r="D698" s="313"/>
    </row>
    <row r="699" spans="1:4" x14ac:dyDescent="0.3">
      <c r="A699" s="313"/>
      <c r="D699" s="313"/>
    </row>
    <row r="700" spans="1:4" x14ac:dyDescent="0.3">
      <c r="A700" s="313"/>
      <c r="D700" s="313"/>
    </row>
    <row r="701" spans="1:4" x14ac:dyDescent="0.3">
      <c r="A701" s="313"/>
      <c r="D701" s="313"/>
    </row>
    <row r="702" spans="1:4" x14ac:dyDescent="0.3">
      <c r="A702" s="313"/>
      <c r="D702" s="313"/>
    </row>
    <row r="703" spans="1:4" x14ac:dyDescent="0.3">
      <c r="A703" s="313"/>
      <c r="D703" s="313"/>
    </row>
    <row r="704" spans="1:4" x14ac:dyDescent="0.3">
      <c r="A704" s="313"/>
      <c r="D704" s="313"/>
    </row>
    <row r="705" spans="1:4" x14ac:dyDescent="0.3">
      <c r="A705" s="313"/>
      <c r="D705" s="313"/>
    </row>
    <row r="706" spans="1:4" x14ac:dyDescent="0.3">
      <c r="A706" s="313"/>
      <c r="D706" s="313"/>
    </row>
    <row r="707" spans="1:4" x14ac:dyDescent="0.3">
      <c r="A707" s="313"/>
      <c r="D707" s="313"/>
    </row>
    <row r="708" spans="1:4" x14ac:dyDescent="0.3">
      <c r="A708" s="313"/>
      <c r="D708" s="313"/>
    </row>
    <row r="709" spans="1:4" x14ac:dyDescent="0.3">
      <c r="A709" s="313"/>
      <c r="D709" s="313"/>
    </row>
    <row r="710" spans="1:4" x14ac:dyDescent="0.3">
      <c r="A710" s="313"/>
      <c r="D710" s="313"/>
    </row>
    <row r="711" spans="1:4" x14ac:dyDescent="0.3">
      <c r="A711" s="313"/>
      <c r="D711" s="313"/>
    </row>
    <row r="712" spans="1:4" x14ac:dyDescent="0.3">
      <c r="A712" s="313"/>
      <c r="D712" s="313"/>
    </row>
    <row r="713" spans="1:4" x14ac:dyDescent="0.3">
      <c r="A713" s="313"/>
      <c r="D713" s="313"/>
    </row>
    <row r="714" spans="1:4" x14ac:dyDescent="0.3">
      <c r="A714" s="313"/>
      <c r="D714" s="313"/>
    </row>
    <row r="715" spans="1:4" x14ac:dyDescent="0.3">
      <c r="A715" s="313"/>
      <c r="D715" s="313"/>
    </row>
    <row r="716" spans="1:4" x14ac:dyDescent="0.3">
      <c r="A716" s="313"/>
      <c r="D716" s="313"/>
    </row>
    <row r="717" spans="1:4" x14ac:dyDescent="0.3">
      <c r="A717" s="313"/>
      <c r="D717" s="313"/>
    </row>
    <row r="718" spans="1:4" x14ac:dyDescent="0.3">
      <c r="A718" s="313"/>
      <c r="D718" s="313"/>
    </row>
    <row r="719" spans="1:4" x14ac:dyDescent="0.3">
      <c r="A719" s="313"/>
      <c r="D719" s="313"/>
    </row>
    <row r="720" spans="1:4" x14ac:dyDescent="0.3">
      <c r="A720" s="313"/>
      <c r="D720" s="313"/>
    </row>
    <row r="721" spans="1:4" x14ac:dyDescent="0.3">
      <c r="A721" s="313"/>
      <c r="D721" s="313"/>
    </row>
    <row r="722" spans="1:4" x14ac:dyDescent="0.3">
      <c r="A722" s="313"/>
      <c r="D722" s="313"/>
    </row>
    <row r="723" spans="1:4" x14ac:dyDescent="0.3">
      <c r="A723" s="313"/>
      <c r="D723" s="313"/>
    </row>
    <row r="724" spans="1:4" x14ac:dyDescent="0.3">
      <c r="A724" s="313"/>
      <c r="D724" s="313"/>
    </row>
    <row r="725" spans="1:4" x14ac:dyDescent="0.3">
      <c r="A725" s="313"/>
      <c r="D725" s="313"/>
    </row>
    <row r="726" spans="1:4" x14ac:dyDescent="0.3">
      <c r="A726" s="313"/>
      <c r="D726" s="313"/>
    </row>
    <row r="727" spans="1:4" x14ac:dyDescent="0.3">
      <c r="A727" s="313"/>
      <c r="D727" s="313"/>
    </row>
    <row r="728" spans="1:4" x14ac:dyDescent="0.3">
      <c r="A728" s="313"/>
      <c r="D728" s="313"/>
    </row>
    <row r="729" spans="1:4" x14ac:dyDescent="0.3">
      <c r="A729" s="313"/>
      <c r="D729" s="313"/>
    </row>
    <row r="730" spans="1:4" x14ac:dyDescent="0.3">
      <c r="A730" s="313"/>
      <c r="D730" s="313"/>
    </row>
    <row r="731" spans="1:4" x14ac:dyDescent="0.3">
      <c r="A731" s="313"/>
      <c r="D731" s="313"/>
    </row>
    <row r="732" spans="1:4" x14ac:dyDescent="0.3">
      <c r="A732" s="313"/>
      <c r="D732" s="313"/>
    </row>
    <row r="733" spans="1:4" x14ac:dyDescent="0.3">
      <c r="A733" s="313"/>
      <c r="D733" s="313"/>
    </row>
    <row r="734" spans="1:4" x14ac:dyDescent="0.3">
      <c r="A734" s="313"/>
      <c r="D734" s="313"/>
    </row>
    <row r="735" spans="1:4" x14ac:dyDescent="0.3">
      <c r="A735" s="313"/>
      <c r="D735" s="313"/>
    </row>
    <row r="736" spans="1:4" x14ac:dyDescent="0.3">
      <c r="A736" s="313"/>
      <c r="D736" s="313"/>
    </row>
    <row r="737" spans="1:4" x14ac:dyDescent="0.3">
      <c r="A737" s="313"/>
      <c r="D737" s="313"/>
    </row>
    <row r="738" spans="1:4" x14ac:dyDescent="0.3">
      <c r="A738" s="313"/>
      <c r="D738" s="313"/>
    </row>
    <row r="739" spans="1:4" x14ac:dyDescent="0.3">
      <c r="A739" s="313"/>
      <c r="D739" s="313"/>
    </row>
    <row r="740" spans="1:4" x14ac:dyDescent="0.3">
      <c r="A740" s="313"/>
      <c r="D740" s="313"/>
    </row>
    <row r="741" spans="1:4" x14ac:dyDescent="0.3">
      <c r="A741" s="313"/>
      <c r="D741" s="313"/>
    </row>
    <row r="742" spans="1:4" x14ac:dyDescent="0.3">
      <c r="A742" s="313"/>
      <c r="D742" s="313"/>
    </row>
    <row r="743" spans="1:4" x14ac:dyDescent="0.3">
      <c r="A743" s="313"/>
      <c r="D743" s="313"/>
    </row>
    <row r="744" spans="1:4" x14ac:dyDescent="0.3">
      <c r="A744" s="313"/>
      <c r="D744" s="313"/>
    </row>
    <row r="745" spans="1:4" x14ac:dyDescent="0.3">
      <c r="A745" s="313"/>
      <c r="D745" s="313"/>
    </row>
    <row r="746" spans="1:4" x14ac:dyDescent="0.3">
      <c r="A746" s="313"/>
      <c r="D746" s="313"/>
    </row>
    <row r="747" spans="1:4" x14ac:dyDescent="0.3">
      <c r="A747" s="313"/>
      <c r="D747" s="313"/>
    </row>
    <row r="748" spans="1:4" x14ac:dyDescent="0.3">
      <c r="A748" s="313"/>
      <c r="D748" s="313"/>
    </row>
    <row r="749" spans="1:4" x14ac:dyDescent="0.3">
      <c r="A749" s="313"/>
      <c r="D749" s="313"/>
    </row>
    <row r="750" spans="1:4" x14ac:dyDescent="0.3">
      <c r="A750" s="313"/>
      <c r="D750" s="313"/>
    </row>
    <row r="751" spans="1:4" x14ac:dyDescent="0.3">
      <c r="A751" s="313"/>
      <c r="D751" s="313"/>
    </row>
    <row r="752" spans="1:4" x14ac:dyDescent="0.3">
      <c r="A752" s="313"/>
      <c r="D752" s="313"/>
    </row>
    <row r="753" spans="1:4" x14ac:dyDescent="0.3">
      <c r="A753" s="313"/>
      <c r="D753" s="313"/>
    </row>
    <row r="754" spans="1:4" x14ac:dyDescent="0.3">
      <c r="A754" s="313"/>
      <c r="D754" s="313"/>
    </row>
    <row r="755" spans="1:4" x14ac:dyDescent="0.3">
      <c r="A755" s="313"/>
      <c r="D755" s="313"/>
    </row>
    <row r="756" spans="1:4" x14ac:dyDescent="0.3">
      <c r="A756" s="313"/>
      <c r="D756" s="313"/>
    </row>
    <row r="757" spans="1:4" x14ac:dyDescent="0.3">
      <c r="A757" s="313"/>
      <c r="D757" s="313"/>
    </row>
    <row r="758" spans="1:4" x14ac:dyDescent="0.3">
      <c r="A758" s="313"/>
      <c r="D758" s="313"/>
    </row>
    <row r="759" spans="1:4" x14ac:dyDescent="0.3">
      <c r="A759" s="313"/>
      <c r="D759" s="313"/>
    </row>
    <row r="760" spans="1:4" x14ac:dyDescent="0.3">
      <c r="A760" s="313"/>
      <c r="D760" s="313"/>
    </row>
    <row r="761" spans="1:4" x14ac:dyDescent="0.3">
      <c r="A761" s="313"/>
      <c r="D761" s="313"/>
    </row>
    <row r="762" spans="1:4" x14ac:dyDescent="0.3">
      <c r="A762" s="313"/>
      <c r="D762" s="313"/>
    </row>
    <row r="763" spans="1:4" x14ac:dyDescent="0.3">
      <c r="A763" s="313"/>
      <c r="D763" s="313"/>
    </row>
    <row r="764" spans="1:4" x14ac:dyDescent="0.3">
      <c r="A764" s="313"/>
      <c r="D764" s="313"/>
    </row>
    <row r="765" spans="1:4" x14ac:dyDescent="0.3">
      <c r="A765" s="313"/>
      <c r="D765" s="313"/>
    </row>
    <row r="766" spans="1:4" x14ac:dyDescent="0.3">
      <c r="A766" s="313"/>
      <c r="D766" s="313"/>
    </row>
    <row r="767" spans="1:4" x14ac:dyDescent="0.3">
      <c r="A767" s="313"/>
      <c r="D767" s="313"/>
    </row>
    <row r="768" spans="1:4" x14ac:dyDescent="0.3">
      <c r="A768" s="313"/>
      <c r="D768" s="313"/>
    </row>
    <row r="769" spans="1:4" x14ac:dyDescent="0.3">
      <c r="A769" s="313"/>
      <c r="D769" s="313"/>
    </row>
    <row r="770" spans="1:4" x14ac:dyDescent="0.3">
      <c r="A770" s="313"/>
      <c r="D770" s="313"/>
    </row>
    <row r="771" spans="1:4" x14ac:dyDescent="0.3">
      <c r="A771" s="313"/>
      <c r="D771" s="313"/>
    </row>
    <row r="772" spans="1:4" x14ac:dyDescent="0.3">
      <c r="A772" s="313"/>
      <c r="D772" s="313"/>
    </row>
    <row r="773" spans="1:4" x14ac:dyDescent="0.3">
      <c r="A773" s="313"/>
      <c r="D773" s="313"/>
    </row>
    <row r="774" spans="1:4" x14ac:dyDescent="0.3">
      <c r="A774" s="313"/>
      <c r="D774" s="313"/>
    </row>
    <row r="775" spans="1:4" x14ac:dyDescent="0.3">
      <c r="A775" s="313"/>
      <c r="D775" s="313"/>
    </row>
    <row r="776" spans="1:4" x14ac:dyDescent="0.3">
      <c r="A776" s="313"/>
      <c r="D776" s="313"/>
    </row>
    <row r="777" spans="1:4" x14ac:dyDescent="0.3">
      <c r="A777" s="313"/>
      <c r="D777" s="313"/>
    </row>
    <row r="778" spans="1:4" x14ac:dyDescent="0.3">
      <c r="A778" s="313"/>
      <c r="D778" s="313"/>
    </row>
    <row r="779" spans="1:4" x14ac:dyDescent="0.3">
      <c r="A779" s="313"/>
      <c r="D779" s="313"/>
    </row>
    <row r="780" spans="1:4" x14ac:dyDescent="0.3">
      <c r="A780" s="313"/>
      <c r="D780" s="313"/>
    </row>
    <row r="781" spans="1:4" x14ac:dyDescent="0.3">
      <c r="A781" s="313"/>
      <c r="D781" s="313"/>
    </row>
    <row r="782" spans="1:4" x14ac:dyDescent="0.3">
      <c r="A782" s="313"/>
      <c r="D782" s="313"/>
    </row>
    <row r="783" spans="1:4" x14ac:dyDescent="0.3">
      <c r="A783" s="313"/>
      <c r="D783" s="313"/>
    </row>
    <row r="784" spans="1:4" x14ac:dyDescent="0.3">
      <c r="A784" s="313"/>
      <c r="D784" s="313"/>
    </row>
    <row r="785" spans="1:4" x14ac:dyDescent="0.3">
      <c r="A785" s="313"/>
      <c r="D785" s="313"/>
    </row>
    <row r="786" spans="1:4" x14ac:dyDescent="0.3">
      <c r="A786" s="313"/>
      <c r="D786" s="313"/>
    </row>
    <row r="787" spans="1:4" x14ac:dyDescent="0.3">
      <c r="A787" s="313"/>
      <c r="D787" s="313"/>
    </row>
    <row r="788" spans="1:4" x14ac:dyDescent="0.3">
      <c r="A788" s="313"/>
      <c r="D788" s="313"/>
    </row>
    <row r="789" spans="1:4" x14ac:dyDescent="0.3">
      <c r="A789" s="313"/>
      <c r="D789" s="313"/>
    </row>
    <row r="790" spans="1:4" x14ac:dyDescent="0.3">
      <c r="A790" s="313"/>
      <c r="D790" s="313"/>
    </row>
    <row r="791" spans="1:4" x14ac:dyDescent="0.3">
      <c r="A791" s="313"/>
      <c r="D791" s="313"/>
    </row>
    <row r="792" spans="1:4" x14ac:dyDescent="0.3">
      <c r="A792" s="313"/>
      <c r="D792" s="313"/>
    </row>
    <row r="793" spans="1:4" x14ac:dyDescent="0.3">
      <c r="A793" s="313"/>
      <c r="D793" s="313"/>
    </row>
    <row r="794" spans="1:4" x14ac:dyDescent="0.3">
      <c r="A794" s="313"/>
      <c r="D794" s="313"/>
    </row>
    <row r="795" spans="1:4" x14ac:dyDescent="0.3">
      <c r="A795" s="313"/>
      <c r="D795" s="313"/>
    </row>
    <row r="796" spans="1:4" x14ac:dyDescent="0.3">
      <c r="A796" s="313"/>
      <c r="D796" s="313"/>
    </row>
    <row r="797" spans="1:4" x14ac:dyDescent="0.3">
      <c r="A797" s="313"/>
      <c r="D797" s="313"/>
    </row>
    <row r="798" spans="1:4" x14ac:dyDescent="0.3">
      <c r="A798" s="313"/>
      <c r="D798" s="313"/>
    </row>
    <row r="799" spans="1:4" x14ac:dyDescent="0.3">
      <c r="A799" s="313"/>
      <c r="D799" s="313"/>
    </row>
    <row r="800" spans="1:4" x14ac:dyDescent="0.3">
      <c r="A800" s="313"/>
      <c r="D800" s="313"/>
    </row>
    <row r="801" spans="1:4" x14ac:dyDescent="0.3">
      <c r="A801" s="313"/>
      <c r="D801" s="313"/>
    </row>
    <row r="802" spans="1:4" x14ac:dyDescent="0.3">
      <c r="A802" s="313"/>
      <c r="D802" s="313"/>
    </row>
    <row r="803" spans="1:4" x14ac:dyDescent="0.3">
      <c r="A803" s="313"/>
      <c r="D803" s="313"/>
    </row>
    <row r="804" spans="1:4" x14ac:dyDescent="0.3">
      <c r="A804" s="313"/>
      <c r="D804" s="313"/>
    </row>
    <row r="805" spans="1:4" x14ac:dyDescent="0.3">
      <c r="A805" s="313"/>
      <c r="D805" s="313"/>
    </row>
    <row r="806" spans="1:4" x14ac:dyDescent="0.3">
      <c r="A806" s="313"/>
      <c r="D806" s="313"/>
    </row>
    <row r="807" spans="1:4" x14ac:dyDescent="0.3">
      <c r="A807" s="313"/>
      <c r="D807" s="313"/>
    </row>
    <row r="808" spans="1:4" x14ac:dyDescent="0.3">
      <c r="A808" s="313"/>
      <c r="D808" s="313"/>
    </row>
    <row r="809" spans="1:4" x14ac:dyDescent="0.3">
      <c r="A809" s="313"/>
      <c r="D809" s="313"/>
    </row>
    <row r="810" spans="1:4" x14ac:dyDescent="0.3">
      <c r="A810" s="313"/>
      <c r="D810" s="313"/>
    </row>
    <row r="811" spans="1:4" x14ac:dyDescent="0.3">
      <c r="A811" s="313"/>
      <c r="D811" s="313"/>
    </row>
    <row r="812" spans="1:4" x14ac:dyDescent="0.3">
      <c r="A812" s="313"/>
      <c r="D812" s="313"/>
    </row>
    <row r="813" spans="1:4" x14ac:dyDescent="0.3">
      <c r="A813" s="313"/>
      <c r="D813" s="313"/>
    </row>
    <row r="814" spans="1:4" x14ac:dyDescent="0.3">
      <c r="A814" s="313"/>
      <c r="D814" s="313"/>
    </row>
    <row r="815" spans="1:4" x14ac:dyDescent="0.3">
      <c r="A815" s="313"/>
      <c r="D815" s="313"/>
    </row>
    <row r="816" spans="1:4" x14ac:dyDescent="0.3">
      <c r="A816" s="313"/>
      <c r="D816" s="313"/>
    </row>
    <row r="817" spans="1:4" x14ac:dyDescent="0.3">
      <c r="A817" s="313"/>
      <c r="D817" s="313"/>
    </row>
    <row r="818" spans="1:4" x14ac:dyDescent="0.3">
      <c r="A818" s="313"/>
      <c r="D818" s="313"/>
    </row>
    <row r="819" spans="1:4" x14ac:dyDescent="0.3">
      <c r="A819" s="313"/>
      <c r="D819" s="313"/>
    </row>
    <row r="820" spans="1:4" x14ac:dyDescent="0.3">
      <c r="A820" s="313"/>
      <c r="D820" s="313"/>
    </row>
    <row r="821" spans="1:4" x14ac:dyDescent="0.3">
      <c r="A821" s="313"/>
      <c r="D821" s="313"/>
    </row>
    <row r="822" spans="1:4" x14ac:dyDescent="0.3">
      <c r="A822" s="313"/>
      <c r="D822" s="313"/>
    </row>
    <row r="823" spans="1:4" x14ac:dyDescent="0.3">
      <c r="A823" s="313"/>
      <c r="D823" s="313"/>
    </row>
    <row r="824" spans="1:4" x14ac:dyDescent="0.3">
      <c r="A824" s="313"/>
      <c r="D824" s="313"/>
    </row>
    <row r="825" spans="1:4" x14ac:dyDescent="0.3">
      <c r="A825" s="313"/>
      <c r="D825" s="313"/>
    </row>
    <row r="826" spans="1:4" x14ac:dyDescent="0.3">
      <c r="A826" s="313"/>
      <c r="D826" s="313"/>
    </row>
    <row r="827" spans="1:4" x14ac:dyDescent="0.3">
      <c r="A827" s="313"/>
      <c r="D827" s="313"/>
    </row>
    <row r="828" spans="1:4" x14ac:dyDescent="0.3">
      <c r="A828" s="313"/>
      <c r="D828" s="313"/>
    </row>
    <row r="829" spans="1:4" x14ac:dyDescent="0.3">
      <c r="A829" s="313"/>
      <c r="D829" s="313"/>
    </row>
    <row r="830" spans="1:4" x14ac:dyDescent="0.3">
      <c r="A830" s="313"/>
      <c r="D830" s="313"/>
    </row>
    <row r="831" spans="1:4" x14ac:dyDescent="0.3">
      <c r="A831" s="313"/>
      <c r="D831" s="313"/>
    </row>
    <row r="832" spans="1:4" x14ac:dyDescent="0.3">
      <c r="A832" s="313"/>
      <c r="D832" s="313"/>
    </row>
    <row r="833" spans="1:4" x14ac:dyDescent="0.3">
      <c r="A833" s="313"/>
      <c r="D833" s="313"/>
    </row>
    <row r="834" spans="1:4" x14ac:dyDescent="0.3">
      <c r="A834" s="313"/>
      <c r="D834" s="313"/>
    </row>
    <row r="835" spans="1:4" x14ac:dyDescent="0.3">
      <c r="A835" s="313"/>
      <c r="D835" s="313"/>
    </row>
    <row r="836" spans="1:4" x14ac:dyDescent="0.3">
      <c r="A836" s="313"/>
      <c r="D836" s="313"/>
    </row>
    <row r="837" spans="1:4" x14ac:dyDescent="0.3">
      <c r="A837" s="313"/>
      <c r="D837" s="313"/>
    </row>
    <row r="838" spans="1:4" x14ac:dyDescent="0.3">
      <c r="A838" s="313"/>
      <c r="D838" s="313"/>
    </row>
    <row r="839" spans="1:4" x14ac:dyDescent="0.3">
      <c r="A839" s="313"/>
      <c r="D839" s="313"/>
    </row>
    <row r="840" spans="1:4" x14ac:dyDescent="0.3">
      <c r="A840" s="313"/>
      <c r="D840" s="313"/>
    </row>
    <row r="841" spans="1:4" x14ac:dyDescent="0.3">
      <c r="A841" s="313"/>
      <c r="D841" s="313"/>
    </row>
    <row r="842" spans="1:4" x14ac:dyDescent="0.3">
      <c r="A842" s="313"/>
      <c r="D842" s="313"/>
    </row>
    <row r="843" spans="1:4" x14ac:dyDescent="0.3">
      <c r="A843" s="313"/>
      <c r="D843" s="313"/>
    </row>
    <row r="844" spans="1:4" x14ac:dyDescent="0.3">
      <c r="A844" s="313"/>
      <c r="D844" s="313"/>
    </row>
    <row r="845" spans="1:4" x14ac:dyDescent="0.3">
      <c r="A845" s="313"/>
      <c r="D845" s="313"/>
    </row>
    <row r="846" spans="1:4" x14ac:dyDescent="0.3">
      <c r="A846" s="313"/>
      <c r="D846" s="313"/>
    </row>
    <row r="847" spans="1:4" x14ac:dyDescent="0.3">
      <c r="A847" s="313"/>
      <c r="D847" s="313"/>
    </row>
    <row r="848" spans="1:4" x14ac:dyDescent="0.3">
      <c r="A848" s="313"/>
      <c r="D848" s="313"/>
    </row>
    <row r="849" spans="1:4" x14ac:dyDescent="0.3">
      <c r="A849" s="313"/>
      <c r="D849" s="313"/>
    </row>
    <row r="850" spans="1:4" x14ac:dyDescent="0.3">
      <c r="A850" s="313"/>
      <c r="D850" s="313"/>
    </row>
    <row r="851" spans="1:4" x14ac:dyDescent="0.3">
      <c r="A851" s="313"/>
      <c r="D851" s="313"/>
    </row>
    <row r="852" spans="1:4" x14ac:dyDescent="0.3">
      <c r="A852" s="313"/>
      <c r="D852" s="313"/>
    </row>
    <row r="853" spans="1:4" x14ac:dyDescent="0.3">
      <c r="A853" s="313"/>
      <c r="D853" s="313"/>
    </row>
    <row r="854" spans="1:4" x14ac:dyDescent="0.3">
      <c r="A854" s="313"/>
      <c r="D854" s="313"/>
    </row>
    <row r="855" spans="1:4" x14ac:dyDescent="0.3">
      <c r="A855" s="313"/>
      <c r="D855" s="313"/>
    </row>
    <row r="856" spans="1:4" x14ac:dyDescent="0.3">
      <c r="A856" s="313"/>
      <c r="D856" s="313"/>
    </row>
    <row r="857" spans="1:4" x14ac:dyDescent="0.3">
      <c r="A857" s="313"/>
      <c r="D857" s="313"/>
    </row>
    <row r="858" spans="1:4" x14ac:dyDescent="0.3">
      <c r="A858" s="313"/>
      <c r="D858" s="313"/>
    </row>
    <row r="859" spans="1:4" x14ac:dyDescent="0.3">
      <c r="A859" s="313"/>
      <c r="D859" s="313"/>
    </row>
    <row r="860" spans="1:4" x14ac:dyDescent="0.3">
      <c r="A860" s="313"/>
      <c r="D860" s="313"/>
    </row>
    <row r="861" spans="1:4" x14ac:dyDescent="0.3">
      <c r="A861" s="313"/>
      <c r="D861" s="313"/>
    </row>
    <row r="862" spans="1:4" x14ac:dyDescent="0.3">
      <c r="A862" s="313"/>
      <c r="D862" s="313"/>
    </row>
    <row r="863" spans="1:4" x14ac:dyDescent="0.3">
      <c r="A863" s="313"/>
      <c r="D863" s="313"/>
    </row>
    <row r="864" spans="1:4" x14ac:dyDescent="0.3">
      <c r="A864" s="313"/>
      <c r="D864" s="313"/>
    </row>
    <row r="865" spans="1:4" x14ac:dyDescent="0.3">
      <c r="A865" s="313"/>
      <c r="D865" s="313"/>
    </row>
    <row r="866" spans="1:4" x14ac:dyDescent="0.3">
      <c r="A866" s="313"/>
      <c r="D866" s="313"/>
    </row>
    <row r="867" spans="1:4" x14ac:dyDescent="0.3">
      <c r="A867" s="313"/>
      <c r="D867" s="313"/>
    </row>
    <row r="868" spans="1:4" x14ac:dyDescent="0.3">
      <c r="A868" s="313"/>
      <c r="D868" s="313"/>
    </row>
    <row r="869" spans="1:4" x14ac:dyDescent="0.3">
      <c r="A869" s="313"/>
      <c r="D869" s="313"/>
    </row>
    <row r="870" spans="1:4" x14ac:dyDescent="0.3">
      <c r="A870" s="313"/>
      <c r="D870" s="313"/>
    </row>
    <row r="871" spans="1:4" x14ac:dyDescent="0.3">
      <c r="A871" s="313"/>
      <c r="D871" s="313"/>
    </row>
    <row r="872" spans="1:4" x14ac:dyDescent="0.3">
      <c r="A872" s="313"/>
      <c r="D872" s="313"/>
    </row>
    <row r="873" spans="1:4" x14ac:dyDescent="0.3">
      <c r="A873" s="313"/>
      <c r="D873" s="313"/>
    </row>
    <row r="874" spans="1:4" x14ac:dyDescent="0.3">
      <c r="A874" s="313"/>
      <c r="D874" s="313"/>
    </row>
    <row r="875" spans="1:4" x14ac:dyDescent="0.3">
      <c r="A875" s="313"/>
      <c r="D875" s="313"/>
    </row>
    <row r="876" spans="1:4" x14ac:dyDescent="0.3">
      <c r="A876" s="313"/>
      <c r="D876" s="313"/>
    </row>
    <row r="877" spans="1:4" x14ac:dyDescent="0.3">
      <c r="A877" s="313"/>
      <c r="D877" s="313"/>
    </row>
    <row r="878" spans="1:4" x14ac:dyDescent="0.3">
      <c r="A878" s="313"/>
      <c r="D878" s="313"/>
    </row>
    <row r="879" spans="1:4" x14ac:dyDescent="0.3">
      <c r="A879" s="313"/>
      <c r="D879" s="313"/>
    </row>
    <row r="880" spans="1:4" x14ac:dyDescent="0.3">
      <c r="A880" s="313"/>
      <c r="D880" s="313"/>
    </row>
    <row r="881" spans="1:4" x14ac:dyDescent="0.3">
      <c r="A881" s="313"/>
      <c r="D881" s="313"/>
    </row>
    <row r="882" spans="1:4" x14ac:dyDescent="0.3">
      <c r="A882" s="313"/>
      <c r="D882" s="313"/>
    </row>
    <row r="883" spans="1:4" x14ac:dyDescent="0.3">
      <c r="A883" s="313"/>
      <c r="D883" s="313"/>
    </row>
    <row r="884" spans="1:4" x14ac:dyDescent="0.3">
      <c r="A884" s="313"/>
      <c r="D884" s="313"/>
    </row>
    <row r="885" spans="1:4" x14ac:dyDescent="0.3">
      <c r="A885" s="313"/>
      <c r="D885" s="313"/>
    </row>
    <row r="886" spans="1:4" x14ac:dyDescent="0.3">
      <c r="A886" s="313"/>
      <c r="D886" s="313"/>
    </row>
    <row r="887" spans="1:4" x14ac:dyDescent="0.3">
      <c r="A887" s="313"/>
      <c r="D887" s="313"/>
    </row>
    <row r="888" spans="1:4" x14ac:dyDescent="0.3">
      <c r="A888" s="313"/>
      <c r="D888" s="313"/>
    </row>
    <row r="889" spans="1:4" x14ac:dyDescent="0.3">
      <c r="A889" s="313"/>
      <c r="D889" s="313"/>
    </row>
    <row r="890" spans="1:4" x14ac:dyDescent="0.3">
      <c r="A890" s="313"/>
      <c r="D890" s="313"/>
    </row>
    <row r="891" spans="1:4" x14ac:dyDescent="0.3">
      <c r="A891" s="313"/>
      <c r="D891" s="313"/>
    </row>
    <row r="892" spans="1:4" x14ac:dyDescent="0.3">
      <c r="A892" s="313"/>
      <c r="D892" s="313"/>
    </row>
    <row r="893" spans="1:4" x14ac:dyDescent="0.3">
      <c r="A893" s="313"/>
      <c r="D893" s="313"/>
    </row>
    <row r="894" spans="1:4" x14ac:dyDescent="0.3">
      <c r="A894" s="313"/>
      <c r="D894" s="313"/>
    </row>
    <row r="895" spans="1:4" x14ac:dyDescent="0.3">
      <c r="A895" s="313"/>
      <c r="D895" s="313"/>
    </row>
    <row r="896" spans="1:4" x14ac:dyDescent="0.3">
      <c r="A896" s="313"/>
      <c r="D896" s="313"/>
    </row>
    <row r="897" spans="1:4" x14ac:dyDescent="0.3">
      <c r="A897" s="313"/>
      <c r="D897" s="313"/>
    </row>
    <row r="898" spans="1:4" x14ac:dyDescent="0.3">
      <c r="A898" s="313"/>
      <c r="D898" s="313"/>
    </row>
    <row r="899" spans="1:4" x14ac:dyDescent="0.3">
      <c r="A899" s="313"/>
      <c r="D899" s="313"/>
    </row>
    <row r="900" spans="1:4" x14ac:dyDescent="0.3">
      <c r="A900" s="313"/>
      <c r="D900" s="313"/>
    </row>
    <row r="901" spans="1:4" x14ac:dyDescent="0.3">
      <c r="A901" s="313"/>
      <c r="D901" s="313"/>
    </row>
    <row r="902" spans="1:4" x14ac:dyDescent="0.3">
      <c r="A902" s="313"/>
      <c r="D902" s="313"/>
    </row>
    <row r="903" spans="1:4" x14ac:dyDescent="0.3">
      <c r="A903" s="313"/>
      <c r="D903" s="313"/>
    </row>
    <row r="904" spans="1:4" x14ac:dyDescent="0.3">
      <c r="A904" s="313"/>
      <c r="D904" s="313"/>
    </row>
    <row r="905" spans="1:4" x14ac:dyDescent="0.3">
      <c r="A905" s="313"/>
      <c r="D905" s="313"/>
    </row>
    <row r="906" spans="1:4" x14ac:dyDescent="0.3">
      <c r="A906" s="313"/>
      <c r="D906" s="313"/>
    </row>
    <row r="907" spans="1:4" x14ac:dyDescent="0.3">
      <c r="A907" s="313"/>
      <c r="D907" s="313"/>
    </row>
    <row r="908" spans="1:4" x14ac:dyDescent="0.3">
      <c r="A908" s="313"/>
      <c r="D908" s="313"/>
    </row>
    <row r="909" spans="1:4" x14ac:dyDescent="0.3">
      <c r="A909" s="313"/>
      <c r="D909" s="313"/>
    </row>
    <row r="910" spans="1:4" x14ac:dyDescent="0.3">
      <c r="A910" s="313"/>
      <c r="D910" s="313"/>
    </row>
    <row r="911" spans="1:4" x14ac:dyDescent="0.3">
      <c r="A911" s="313"/>
      <c r="D911" s="313"/>
    </row>
    <row r="912" spans="1:4" x14ac:dyDescent="0.3">
      <c r="A912" s="313"/>
      <c r="D912" s="313"/>
    </row>
    <row r="913" spans="1:4" x14ac:dyDescent="0.3">
      <c r="A913" s="313"/>
      <c r="D913" s="313"/>
    </row>
    <row r="914" spans="1:4" x14ac:dyDescent="0.3">
      <c r="A914" s="313"/>
      <c r="D914" s="313"/>
    </row>
    <row r="915" spans="1:4" x14ac:dyDescent="0.3">
      <c r="A915" s="313"/>
      <c r="D915" s="313"/>
    </row>
    <row r="916" spans="1:4" x14ac:dyDescent="0.3">
      <c r="A916" s="313"/>
      <c r="D916" s="313"/>
    </row>
    <row r="917" spans="1:4" x14ac:dyDescent="0.3">
      <c r="A917" s="313"/>
      <c r="D917" s="313"/>
    </row>
    <row r="918" spans="1:4" x14ac:dyDescent="0.3">
      <c r="A918" s="313"/>
      <c r="D918" s="313"/>
    </row>
    <row r="919" spans="1:4" x14ac:dyDescent="0.3">
      <c r="A919" s="313"/>
      <c r="D919" s="313"/>
    </row>
    <row r="920" spans="1:4" x14ac:dyDescent="0.3">
      <c r="A920" s="313"/>
      <c r="D920" s="313"/>
    </row>
    <row r="921" spans="1:4" x14ac:dyDescent="0.3">
      <c r="A921" s="313"/>
      <c r="D921" s="313"/>
    </row>
    <row r="922" spans="1:4" x14ac:dyDescent="0.3">
      <c r="A922" s="313"/>
      <c r="D922" s="313"/>
    </row>
    <row r="923" spans="1:4" x14ac:dyDescent="0.3">
      <c r="A923" s="313"/>
      <c r="D923" s="313"/>
    </row>
    <row r="924" spans="1:4" x14ac:dyDescent="0.3">
      <c r="A924" s="313"/>
      <c r="D924" s="313"/>
    </row>
    <row r="925" spans="1:4" x14ac:dyDescent="0.3">
      <c r="A925" s="313"/>
      <c r="D925" s="313"/>
    </row>
    <row r="926" spans="1:4" x14ac:dyDescent="0.3">
      <c r="A926" s="313"/>
      <c r="D926" s="313"/>
    </row>
    <row r="927" spans="1:4" x14ac:dyDescent="0.3">
      <c r="A927" s="313"/>
      <c r="D927" s="313"/>
    </row>
    <row r="928" spans="1:4" x14ac:dyDescent="0.3">
      <c r="A928" s="313"/>
      <c r="D928" s="313"/>
    </row>
    <row r="929" spans="1:4" x14ac:dyDescent="0.3">
      <c r="A929" s="313"/>
      <c r="D929" s="313"/>
    </row>
    <row r="930" spans="1:4" x14ac:dyDescent="0.3">
      <c r="A930" s="313"/>
      <c r="D930" s="313"/>
    </row>
    <row r="931" spans="1:4" x14ac:dyDescent="0.3">
      <c r="A931" s="313"/>
      <c r="D931" s="313"/>
    </row>
    <row r="932" spans="1:4" x14ac:dyDescent="0.3">
      <c r="A932" s="313"/>
      <c r="D932" s="313"/>
    </row>
    <row r="933" spans="1:4" x14ac:dyDescent="0.3">
      <c r="A933" s="313"/>
      <c r="D933" s="313"/>
    </row>
    <row r="934" spans="1:4" x14ac:dyDescent="0.3">
      <c r="A934" s="313"/>
      <c r="D934" s="313"/>
    </row>
    <row r="935" spans="1:4" x14ac:dyDescent="0.3">
      <c r="A935" s="313"/>
      <c r="D935" s="313"/>
    </row>
    <row r="936" spans="1:4" x14ac:dyDescent="0.3">
      <c r="A936" s="313"/>
      <c r="D936" s="313"/>
    </row>
    <row r="937" spans="1:4" x14ac:dyDescent="0.3">
      <c r="A937" s="313"/>
      <c r="D937" s="313"/>
    </row>
    <row r="938" spans="1:4" x14ac:dyDescent="0.3">
      <c r="A938" s="313"/>
      <c r="D938" s="313"/>
    </row>
    <row r="939" spans="1:4" x14ac:dyDescent="0.3">
      <c r="A939" s="313"/>
      <c r="D939" s="313"/>
    </row>
    <row r="940" spans="1:4" x14ac:dyDescent="0.3">
      <c r="A940" s="313"/>
      <c r="D940" s="313"/>
    </row>
    <row r="941" spans="1:4" x14ac:dyDescent="0.3">
      <c r="A941" s="313"/>
      <c r="D941" s="313"/>
    </row>
    <row r="942" spans="1:4" x14ac:dyDescent="0.3">
      <c r="A942" s="313"/>
      <c r="D942" s="313"/>
    </row>
    <row r="943" spans="1:4" x14ac:dyDescent="0.3">
      <c r="A943" s="313"/>
      <c r="D943" s="313"/>
    </row>
    <row r="944" spans="1:4" x14ac:dyDescent="0.3">
      <c r="A944" s="313"/>
      <c r="D944" s="313"/>
    </row>
    <row r="945" spans="1:4" x14ac:dyDescent="0.3">
      <c r="A945" s="313"/>
      <c r="D945" s="313"/>
    </row>
    <row r="946" spans="1:4" x14ac:dyDescent="0.3">
      <c r="A946" s="313"/>
      <c r="D946" s="313"/>
    </row>
    <row r="947" spans="1:4" x14ac:dyDescent="0.3">
      <c r="A947" s="313"/>
      <c r="D947" s="313"/>
    </row>
    <row r="948" spans="1:4" x14ac:dyDescent="0.3">
      <c r="A948" s="313"/>
      <c r="D948" s="313"/>
    </row>
    <row r="949" spans="1:4" x14ac:dyDescent="0.3">
      <c r="A949" s="313"/>
      <c r="D949" s="313"/>
    </row>
    <row r="950" spans="1:4" x14ac:dyDescent="0.3">
      <c r="A950" s="313"/>
      <c r="D950" s="313"/>
    </row>
    <row r="951" spans="1:4" x14ac:dyDescent="0.3">
      <c r="A951" s="313"/>
      <c r="D951" s="313"/>
    </row>
    <row r="952" spans="1:4" x14ac:dyDescent="0.3">
      <c r="A952" s="313"/>
      <c r="D952" s="313"/>
    </row>
    <row r="953" spans="1:4" x14ac:dyDescent="0.3">
      <c r="A953" s="313"/>
      <c r="D953" s="313"/>
    </row>
    <row r="954" spans="1:4" x14ac:dyDescent="0.3">
      <c r="A954" s="313"/>
      <c r="D954" s="313"/>
    </row>
    <row r="955" spans="1:4" x14ac:dyDescent="0.3">
      <c r="A955" s="313"/>
      <c r="D955" s="313"/>
    </row>
    <row r="956" spans="1:4" x14ac:dyDescent="0.3">
      <c r="A956" s="313"/>
      <c r="D956" s="313"/>
    </row>
    <row r="957" spans="1:4" x14ac:dyDescent="0.3">
      <c r="A957" s="313"/>
      <c r="D957" s="313"/>
    </row>
    <row r="958" spans="1:4" x14ac:dyDescent="0.3">
      <c r="A958" s="313"/>
      <c r="D958" s="313"/>
    </row>
    <row r="959" spans="1:4" x14ac:dyDescent="0.3">
      <c r="A959" s="313"/>
      <c r="D959" s="313"/>
    </row>
    <row r="960" spans="1:4" x14ac:dyDescent="0.3">
      <c r="A960" s="313"/>
      <c r="D960" s="313"/>
    </row>
    <row r="961" spans="1:4" x14ac:dyDescent="0.3">
      <c r="A961" s="313"/>
      <c r="D961" s="313"/>
    </row>
    <row r="962" spans="1:4" x14ac:dyDescent="0.3">
      <c r="A962" s="313"/>
      <c r="D962" s="313"/>
    </row>
    <row r="963" spans="1:4" x14ac:dyDescent="0.3">
      <c r="A963" s="313"/>
      <c r="D963" s="313"/>
    </row>
    <row r="964" spans="1:4" x14ac:dyDescent="0.3">
      <c r="A964" s="313"/>
      <c r="D964" s="313"/>
    </row>
    <row r="965" spans="1:4" x14ac:dyDescent="0.3">
      <c r="A965" s="313"/>
      <c r="D965" s="313"/>
    </row>
    <row r="966" spans="1:4" x14ac:dyDescent="0.3">
      <c r="A966" s="313"/>
      <c r="D966" s="313"/>
    </row>
    <row r="967" spans="1:4" x14ac:dyDescent="0.3">
      <c r="A967" s="313"/>
      <c r="D967" s="313"/>
    </row>
    <row r="968" spans="1:4" x14ac:dyDescent="0.3">
      <c r="A968" s="313"/>
      <c r="D968" s="313"/>
    </row>
    <row r="969" spans="1:4" x14ac:dyDescent="0.3">
      <c r="A969" s="313"/>
      <c r="D969" s="313"/>
    </row>
    <row r="970" spans="1:4" x14ac:dyDescent="0.3">
      <c r="A970" s="313"/>
      <c r="D970" s="313"/>
    </row>
    <row r="971" spans="1:4" x14ac:dyDescent="0.3">
      <c r="A971" s="313"/>
      <c r="D971" s="313"/>
    </row>
    <row r="972" spans="1:4" x14ac:dyDescent="0.3">
      <c r="A972" s="313"/>
      <c r="D972" s="313"/>
    </row>
    <row r="973" spans="1:4" x14ac:dyDescent="0.3">
      <c r="A973" s="313"/>
      <c r="D973" s="313"/>
    </row>
    <row r="974" spans="1:4" x14ac:dyDescent="0.3">
      <c r="A974" s="313"/>
      <c r="D974" s="313"/>
    </row>
    <row r="975" spans="1:4" x14ac:dyDescent="0.3">
      <c r="A975" s="313"/>
      <c r="D975" s="313"/>
    </row>
    <row r="976" spans="1:4" x14ac:dyDescent="0.3">
      <c r="A976" s="313"/>
      <c r="D976" s="313"/>
    </row>
    <row r="977" spans="1:4" x14ac:dyDescent="0.3">
      <c r="A977" s="313"/>
      <c r="D977" s="313"/>
    </row>
    <row r="978" spans="1:4" x14ac:dyDescent="0.3">
      <c r="A978" s="313"/>
      <c r="D978" s="313"/>
    </row>
    <row r="979" spans="1:4" x14ac:dyDescent="0.3">
      <c r="A979" s="313"/>
      <c r="D979" s="313"/>
    </row>
    <row r="980" spans="1:4" x14ac:dyDescent="0.3">
      <c r="A980" s="313"/>
      <c r="D980" s="313"/>
    </row>
    <row r="981" spans="1:4" x14ac:dyDescent="0.3">
      <c r="A981" s="313"/>
      <c r="D981" s="313"/>
    </row>
    <row r="982" spans="1:4" x14ac:dyDescent="0.3">
      <c r="A982" s="313"/>
      <c r="D982" s="313"/>
    </row>
    <row r="983" spans="1:4" x14ac:dyDescent="0.3">
      <c r="A983" s="313"/>
      <c r="D983" s="313"/>
    </row>
    <row r="984" spans="1:4" x14ac:dyDescent="0.3">
      <c r="A984" s="313"/>
      <c r="D984" s="313"/>
    </row>
    <row r="985" spans="1:4" x14ac:dyDescent="0.3">
      <c r="A985" s="313"/>
      <c r="D985" s="313"/>
    </row>
    <row r="986" spans="1:4" x14ac:dyDescent="0.3">
      <c r="A986" s="313"/>
      <c r="D986" s="313"/>
    </row>
    <row r="987" spans="1:4" x14ac:dyDescent="0.3">
      <c r="A987" s="313"/>
      <c r="D987" s="313"/>
    </row>
    <row r="988" spans="1:4" x14ac:dyDescent="0.3">
      <c r="A988" s="313"/>
      <c r="D988" s="313"/>
    </row>
    <row r="989" spans="1:4" x14ac:dyDescent="0.3">
      <c r="A989" s="313"/>
      <c r="D989" s="313"/>
    </row>
    <row r="990" spans="1:4" x14ac:dyDescent="0.3">
      <c r="A990" s="313"/>
      <c r="D990" s="313"/>
    </row>
    <row r="991" spans="1:4" x14ac:dyDescent="0.3">
      <c r="A991" s="313"/>
      <c r="D991" s="313"/>
    </row>
    <row r="992" spans="1:4" x14ac:dyDescent="0.3">
      <c r="A992" s="313"/>
      <c r="D992" s="313"/>
    </row>
    <row r="993" spans="1:4" x14ac:dyDescent="0.3">
      <c r="A993" s="313"/>
      <c r="D993" s="313"/>
    </row>
    <row r="994" spans="1:4" x14ac:dyDescent="0.3">
      <c r="A994" s="313"/>
      <c r="D994" s="313"/>
    </row>
    <row r="995" spans="1:4" x14ac:dyDescent="0.3">
      <c r="A995" s="313"/>
      <c r="D995" s="313"/>
    </row>
    <row r="996" spans="1:4" x14ac:dyDescent="0.3">
      <c r="A996" s="313"/>
      <c r="D996" s="313"/>
    </row>
    <row r="997" spans="1:4" x14ac:dyDescent="0.3">
      <c r="A997" s="313"/>
      <c r="D997" s="313"/>
    </row>
    <row r="998" spans="1:4" x14ac:dyDescent="0.3">
      <c r="A998" s="313"/>
      <c r="D998" s="313"/>
    </row>
    <row r="999" spans="1:4" x14ac:dyDescent="0.3">
      <c r="A999" s="313"/>
      <c r="D999" s="313"/>
    </row>
    <row r="1000" spans="1:4" x14ac:dyDescent="0.3">
      <c r="A1000" s="313"/>
      <c r="D1000" s="313"/>
    </row>
    <row r="1001" spans="1:4" x14ac:dyDescent="0.3">
      <c r="A1001" s="313"/>
      <c r="D1001" s="313"/>
    </row>
    <row r="1002" spans="1:4" x14ac:dyDescent="0.3">
      <c r="A1002" s="313"/>
      <c r="D1002" s="313"/>
    </row>
    <row r="1003" spans="1:4" x14ac:dyDescent="0.3">
      <c r="A1003" s="313"/>
      <c r="D1003" s="313"/>
    </row>
    <row r="1004" spans="1:4" x14ac:dyDescent="0.3">
      <c r="A1004" s="313"/>
      <c r="D1004" s="313"/>
    </row>
    <row r="1005" spans="1:4" x14ac:dyDescent="0.3">
      <c r="A1005" s="313"/>
      <c r="D1005" s="313"/>
    </row>
    <row r="1006" spans="1:4" x14ac:dyDescent="0.3">
      <c r="A1006" s="313"/>
      <c r="D1006" s="313"/>
    </row>
    <row r="1007" spans="1:4" x14ac:dyDescent="0.3">
      <c r="A1007" s="313"/>
      <c r="D1007" s="313"/>
    </row>
    <row r="1008" spans="1:4" x14ac:dyDescent="0.3">
      <c r="A1008" s="313"/>
      <c r="D1008" s="313"/>
    </row>
    <row r="1009" spans="1:4" x14ac:dyDescent="0.3">
      <c r="A1009" s="313"/>
      <c r="D1009" s="313"/>
    </row>
    <row r="1010" spans="1:4" x14ac:dyDescent="0.3">
      <c r="A1010" s="313"/>
      <c r="D1010" s="313"/>
    </row>
    <row r="1011" spans="1:4" x14ac:dyDescent="0.3">
      <c r="A1011" s="313"/>
      <c r="D1011" s="313"/>
    </row>
    <row r="1012" spans="1:4" x14ac:dyDescent="0.3">
      <c r="A1012" s="313"/>
      <c r="D1012" s="313"/>
    </row>
    <row r="1013" spans="1:4" x14ac:dyDescent="0.3">
      <c r="A1013" s="313"/>
      <c r="D1013" s="313"/>
    </row>
    <row r="1014" spans="1:4" x14ac:dyDescent="0.3">
      <c r="A1014" s="313"/>
      <c r="D1014" s="313"/>
    </row>
    <row r="1015" spans="1:4" x14ac:dyDescent="0.3">
      <c r="A1015" s="313"/>
      <c r="D1015" s="313"/>
    </row>
    <row r="1016" spans="1:4" x14ac:dyDescent="0.3">
      <c r="A1016" s="313"/>
      <c r="D1016" s="313"/>
    </row>
    <row r="1017" spans="1:4" x14ac:dyDescent="0.3">
      <c r="A1017" s="313"/>
      <c r="D1017" s="313"/>
    </row>
    <row r="1018" spans="1:4" x14ac:dyDescent="0.3">
      <c r="A1018" s="313"/>
      <c r="D1018" s="313"/>
    </row>
    <row r="1019" spans="1:4" x14ac:dyDescent="0.3">
      <c r="A1019" s="313"/>
      <c r="D1019" s="313"/>
    </row>
    <row r="1020" spans="1:4" x14ac:dyDescent="0.3">
      <c r="A1020" s="313"/>
      <c r="D1020" s="313"/>
    </row>
    <row r="1021" spans="1:4" x14ac:dyDescent="0.3">
      <c r="A1021" s="313"/>
      <c r="D1021" s="313"/>
    </row>
    <row r="1022" spans="1:4" x14ac:dyDescent="0.3">
      <c r="A1022" s="313"/>
      <c r="D1022" s="313"/>
    </row>
    <row r="1023" spans="1:4" x14ac:dyDescent="0.3">
      <c r="A1023" s="313"/>
      <c r="D1023" s="313"/>
    </row>
    <row r="1024" spans="1:4" x14ac:dyDescent="0.3">
      <c r="A1024" s="313"/>
      <c r="D1024" s="313"/>
    </row>
    <row r="1025" spans="1:4" x14ac:dyDescent="0.3">
      <c r="A1025" s="313"/>
      <c r="D1025" s="313"/>
    </row>
    <row r="1026" spans="1:4" x14ac:dyDescent="0.3">
      <c r="A1026" s="313"/>
      <c r="D1026" s="313"/>
    </row>
    <row r="1027" spans="1:4" x14ac:dyDescent="0.3">
      <c r="A1027" s="313"/>
      <c r="D1027" s="313"/>
    </row>
    <row r="1028" spans="1:4" x14ac:dyDescent="0.3">
      <c r="A1028" s="313"/>
      <c r="D1028" s="313"/>
    </row>
    <row r="1029" spans="1:4" x14ac:dyDescent="0.3">
      <c r="A1029" s="313"/>
      <c r="D1029" s="313"/>
    </row>
    <row r="1030" spans="1:4" x14ac:dyDescent="0.3">
      <c r="A1030" s="313"/>
      <c r="D1030" s="313"/>
    </row>
    <row r="1031" spans="1:4" x14ac:dyDescent="0.3">
      <c r="A1031" s="313"/>
      <c r="D1031" s="313"/>
    </row>
    <row r="1032" spans="1:4" x14ac:dyDescent="0.3">
      <c r="A1032" s="313"/>
      <c r="D1032" s="313"/>
    </row>
    <row r="1033" spans="1:4" x14ac:dyDescent="0.3">
      <c r="A1033" s="313"/>
      <c r="D1033" s="313"/>
    </row>
    <row r="1034" spans="1:4" x14ac:dyDescent="0.3">
      <c r="A1034" s="313"/>
      <c r="D1034" s="313"/>
    </row>
    <row r="1035" spans="1:4" x14ac:dyDescent="0.3">
      <c r="A1035" s="313"/>
      <c r="D1035" s="313"/>
    </row>
    <row r="1036" spans="1:4" x14ac:dyDescent="0.3">
      <c r="A1036" s="313"/>
      <c r="D1036" s="313"/>
    </row>
    <row r="1037" spans="1:4" x14ac:dyDescent="0.3">
      <c r="A1037" s="313"/>
      <c r="D1037" s="313"/>
    </row>
    <row r="1038" spans="1:4" x14ac:dyDescent="0.3">
      <c r="A1038" s="313"/>
      <c r="D1038" s="313"/>
    </row>
    <row r="1039" spans="1:4" x14ac:dyDescent="0.3">
      <c r="A1039" s="313"/>
      <c r="D1039" s="313"/>
    </row>
    <row r="1040" spans="1:4" x14ac:dyDescent="0.3">
      <c r="A1040" s="313"/>
      <c r="D1040" s="313"/>
    </row>
    <row r="1041" spans="1:4" x14ac:dyDescent="0.3">
      <c r="A1041" s="313"/>
      <c r="D1041" s="313"/>
    </row>
    <row r="1042" spans="1:4" x14ac:dyDescent="0.3">
      <c r="A1042" s="313"/>
      <c r="D1042" s="313"/>
    </row>
    <row r="1043" spans="1:4" x14ac:dyDescent="0.3">
      <c r="A1043" s="313"/>
      <c r="D1043" s="313"/>
    </row>
    <row r="1044" spans="1:4" x14ac:dyDescent="0.3">
      <c r="A1044" s="313"/>
      <c r="D1044" s="313"/>
    </row>
    <row r="1045" spans="1:4" x14ac:dyDescent="0.3">
      <c r="A1045" s="313"/>
      <c r="D1045" s="313"/>
    </row>
    <row r="1046" spans="1:4" x14ac:dyDescent="0.3">
      <c r="A1046" s="313"/>
      <c r="D1046" s="313"/>
    </row>
    <row r="1047" spans="1:4" x14ac:dyDescent="0.3">
      <c r="A1047" s="313"/>
      <c r="D1047" s="313"/>
    </row>
    <row r="1048" spans="1:4" x14ac:dyDescent="0.3">
      <c r="A1048" s="313"/>
      <c r="D1048" s="313"/>
    </row>
    <row r="1049" spans="1:4" x14ac:dyDescent="0.3">
      <c r="A1049" s="313"/>
      <c r="D1049" s="313"/>
    </row>
    <row r="1050" spans="1:4" x14ac:dyDescent="0.3">
      <c r="A1050" s="313"/>
      <c r="D1050" s="313"/>
    </row>
    <row r="1051" spans="1:4" x14ac:dyDescent="0.3">
      <c r="A1051" s="313"/>
      <c r="D1051" s="313"/>
    </row>
    <row r="1052" spans="1:4" x14ac:dyDescent="0.3">
      <c r="A1052" s="313"/>
      <c r="D1052" s="313"/>
    </row>
    <row r="1053" spans="1:4" x14ac:dyDescent="0.3">
      <c r="A1053" s="313"/>
      <c r="D1053" s="313"/>
    </row>
    <row r="1054" spans="1:4" x14ac:dyDescent="0.3">
      <c r="A1054" s="313"/>
      <c r="D1054" s="313"/>
    </row>
    <row r="1055" spans="1:4" x14ac:dyDescent="0.3">
      <c r="A1055" s="313"/>
      <c r="D1055" s="313"/>
    </row>
    <row r="1056" spans="1:4" x14ac:dyDescent="0.3">
      <c r="A1056" s="313"/>
      <c r="D1056" s="313"/>
    </row>
    <row r="1057" spans="1:4" x14ac:dyDescent="0.3">
      <c r="A1057" s="313"/>
      <c r="D1057" s="313"/>
    </row>
    <row r="1058" spans="1:4" x14ac:dyDescent="0.3">
      <c r="A1058" s="313"/>
      <c r="D1058" s="313"/>
    </row>
    <row r="1059" spans="1:4" x14ac:dyDescent="0.3">
      <c r="A1059" s="313"/>
      <c r="D1059" s="313"/>
    </row>
    <row r="1060" spans="1:4" x14ac:dyDescent="0.3">
      <c r="A1060" s="313"/>
      <c r="D1060" s="313"/>
    </row>
    <row r="1061" spans="1:4" x14ac:dyDescent="0.3">
      <c r="A1061" s="313"/>
      <c r="D1061" s="313"/>
    </row>
    <row r="1062" spans="1:4" x14ac:dyDescent="0.3">
      <c r="A1062" s="313"/>
      <c r="D1062" s="313"/>
    </row>
    <row r="1063" spans="1:4" x14ac:dyDescent="0.3">
      <c r="A1063" s="313"/>
      <c r="D1063" s="313"/>
    </row>
    <row r="1064" spans="1:4" x14ac:dyDescent="0.3">
      <c r="A1064" s="313"/>
      <c r="D1064" s="313"/>
    </row>
    <row r="1065" spans="1:4" x14ac:dyDescent="0.3">
      <c r="A1065" s="313"/>
      <c r="D1065" s="313"/>
    </row>
    <row r="1066" spans="1:4" x14ac:dyDescent="0.3">
      <c r="A1066" s="313"/>
      <c r="D1066" s="313"/>
    </row>
    <row r="1067" spans="1:4" x14ac:dyDescent="0.3">
      <c r="A1067" s="313"/>
      <c r="D1067" s="313"/>
    </row>
    <row r="1068" spans="1:4" x14ac:dyDescent="0.3">
      <c r="A1068" s="313"/>
      <c r="D1068" s="313"/>
    </row>
    <row r="1069" spans="1:4" x14ac:dyDescent="0.3">
      <c r="A1069" s="313"/>
      <c r="D1069" s="313"/>
    </row>
    <row r="1070" spans="1:4" x14ac:dyDescent="0.3">
      <c r="A1070" s="313"/>
      <c r="D1070" s="313"/>
    </row>
    <row r="1071" spans="1:4" x14ac:dyDescent="0.3">
      <c r="A1071" s="313"/>
      <c r="D1071" s="313"/>
    </row>
    <row r="1072" spans="1:4" x14ac:dyDescent="0.3">
      <c r="A1072" s="313"/>
      <c r="D1072" s="313"/>
    </row>
    <row r="1073" spans="1:4" x14ac:dyDescent="0.3">
      <c r="A1073" s="313"/>
      <c r="D1073" s="313"/>
    </row>
    <row r="1074" spans="1:4" x14ac:dyDescent="0.3">
      <c r="A1074" s="313"/>
      <c r="D1074" s="313"/>
    </row>
    <row r="1075" spans="1:4" x14ac:dyDescent="0.3">
      <c r="A1075" s="313"/>
      <c r="D1075" s="313"/>
    </row>
    <row r="1076" spans="1:4" x14ac:dyDescent="0.3">
      <c r="A1076" s="313"/>
      <c r="D1076" s="313"/>
    </row>
    <row r="1077" spans="1:4" x14ac:dyDescent="0.3">
      <c r="A1077" s="313"/>
      <c r="D1077" s="313"/>
    </row>
    <row r="1078" spans="1:4" x14ac:dyDescent="0.3">
      <c r="A1078" s="313"/>
      <c r="D1078" s="313"/>
    </row>
    <row r="1079" spans="1:4" x14ac:dyDescent="0.3">
      <c r="A1079" s="313"/>
      <c r="D1079" s="313"/>
    </row>
    <row r="1080" spans="1:4" x14ac:dyDescent="0.3">
      <c r="A1080" s="313"/>
      <c r="D1080" s="313"/>
    </row>
    <row r="1081" spans="1:4" x14ac:dyDescent="0.3">
      <c r="A1081" s="313"/>
      <c r="D1081" s="313"/>
    </row>
    <row r="1082" spans="1:4" x14ac:dyDescent="0.3">
      <c r="A1082" s="313"/>
      <c r="D1082" s="313"/>
    </row>
    <row r="1083" spans="1:4" x14ac:dyDescent="0.3">
      <c r="A1083" s="313"/>
      <c r="D1083" s="313"/>
    </row>
    <row r="1084" spans="1:4" x14ac:dyDescent="0.3">
      <c r="A1084" s="313"/>
      <c r="D1084" s="313"/>
    </row>
    <row r="1085" spans="1:4" x14ac:dyDescent="0.3">
      <c r="A1085" s="313"/>
      <c r="D1085" s="313"/>
    </row>
    <row r="1086" spans="1:4" x14ac:dyDescent="0.3">
      <c r="A1086" s="313"/>
      <c r="D1086" s="313"/>
    </row>
    <row r="1087" spans="1:4" x14ac:dyDescent="0.3">
      <c r="A1087" s="313"/>
      <c r="D1087" s="313"/>
    </row>
    <row r="1088" spans="1:4" x14ac:dyDescent="0.3">
      <c r="A1088" s="313"/>
      <c r="D1088" s="313"/>
    </row>
    <row r="1089" spans="1:4" x14ac:dyDescent="0.3">
      <c r="A1089" s="313"/>
      <c r="D1089" s="313"/>
    </row>
    <row r="1090" spans="1:4" x14ac:dyDescent="0.3">
      <c r="A1090" s="313"/>
      <c r="D1090" s="313"/>
    </row>
    <row r="1091" spans="1:4" x14ac:dyDescent="0.3">
      <c r="A1091" s="313"/>
      <c r="D1091" s="313"/>
    </row>
    <row r="1092" spans="1:4" x14ac:dyDescent="0.3">
      <c r="A1092" s="313"/>
      <c r="D1092" s="313"/>
    </row>
    <row r="1093" spans="1:4" x14ac:dyDescent="0.3">
      <c r="A1093" s="313"/>
      <c r="D1093" s="313"/>
    </row>
    <row r="1094" spans="1:4" x14ac:dyDescent="0.3">
      <c r="A1094" s="313"/>
      <c r="D1094" s="313"/>
    </row>
    <row r="1095" spans="1:4" x14ac:dyDescent="0.3">
      <c r="A1095" s="313"/>
      <c r="D1095" s="313"/>
    </row>
    <row r="1096" spans="1:4" x14ac:dyDescent="0.3">
      <c r="A1096" s="313"/>
      <c r="D1096" s="313"/>
    </row>
    <row r="1097" spans="1:4" x14ac:dyDescent="0.3">
      <c r="A1097" s="313"/>
      <c r="D1097" s="313"/>
    </row>
    <row r="1098" spans="1:4" x14ac:dyDescent="0.3">
      <c r="A1098" s="313"/>
      <c r="D1098" s="313"/>
    </row>
    <row r="1099" spans="1:4" x14ac:dyDescent="0.3">
      <c r="A1099" s="313"/>
      <c r="D1099" s="313"/>
    </row>
    <row r="1100" spans="1:4" x14ac:dyDescent="0.3">
      <c r="A1100" s="313"/>
      <c r="D1100" s="313"/>
    </row>
    <row r="1101" spans="1:4" x14ac:dyDescent="0.3">
      <c r="A1101" s="313"/>
      <c r="D1101" s="313"/>
    </row>
    <row r="1102" spans="1:4" x14ac:dyDescent="0.3">
      <c r="A1102" s="313"/>
      <c r="D1102" s="313"/>
    </row>
    <row r="1103" spans="1:4" x14ac:dyDescent="0.3">
      <c r="A1103" s="313"/>
      <c r="D1103" s="313"/>
    </row>
    <row r="1104" spans="1:4" x14ac:dyDescent="0.3">
      <c r="A1104" s="313"/>
      <c r="D1104" s="313"/>
    </row>
    <row r="1105" spans="1:4" x14ac:dyDescent="0.3">
      <c r="A1105" s="313"/>
      <c r="D1105" s="313"/>
    </row>
    <row r="1106" spans="1:4" x14ac:dyDescent="0.3">
      <c r="A1106" s="313"/>
      <c r="D1106" s="313"/>
    </row>
    <row r="1107" spans="1:4" x14ac:dyDescent="0.3">
      <c r="A1107" s="313"/>
      <c r="D1107" s="313"/>
    </row>
    <row r="1108" spans="1:4" x14ac:dyDescent="0.3">
      <c r="A1108" s="313"/>
      <c r="D1108" s="313"/>
    </row>
    <row r="1109" spans="1:4" x14ac:dyDescent="0.3">
      <c r="A1109" s="313"/>
      <c r="D1109" s="313"/>
    </row>
    <row r="1110" spans="1:4" x14ac:dyDescent="0.3">
      <c r="A1110" s="313"/>
      <c r="D1110" s="313"/>
    </row>
    <row r="1111" spans="1:4" x14ac:dyDescent="0.3">
      <c r="A1111" s="313"/>
      <c r="D1111" s="313"/>
    </row>
    <row r="1112" spans="1:4" x14ac:dyDescent="0.3">
      <c r="A1112" s="313"/>
      <c r="D1112" s="313"/>
    </row>
    <row r="1113" spans="1:4" x14ac:dyDescent="0.3">
      <c r="A1113" s="313"/>
      <c r="D1113" s="313"/>
    </row>
    <row r="1114" spans="1:4" x14ac:dyDescent="0.3">
      <c r="A1114" s="313"/>
      <c r="D1114" s="313"/>
    </row>
    <row r="1115" spans="1:4" x14ac:dyDescent="0.3">
      <c r="A1115" s="313"/>
      <c r="D1115" s="313"/>
    </row>
    <row r="1116" spans="1:4" x14ac:dyDescent="0.3">
      <c r="A1116" s="313"/>
      <c r="D1116" s="313"/>
    </row>
    <row r="1117" spans="1:4" x14ac:dyDescent="0.3">
      <c r="A1117" s="313"/>
      <c r="D1117" s="313"/>
    </row>
    <row r="1118" spans="1:4" x14ac:dyDescent="0.3">
      <c r="A1118" s="313"/>
      <c r="D1118" s="313"/>
    </row>
    <row r="1119" spans="1:4" x14ac:dyDescent="0.3">
      <c r="A1119" s="313"/>
      <c r="D1119" s="313"/>
    </row>
    <row r="1120" spans="1:4" x14ac:dyDescent="0.3">
      <c r="A1120" s="313"/>
      <c r="D1120" s="313"/>
    </row>
    <row r="1121" spans="1:4" x14ac:dyDescent="0.3">
      <c r="A1121" s="313"/>
      <c r="D1121" s="313"/>
    </row>
    <row r="1122" spans="1:4" x14ac:dyDescent="0.3">
      <c r="A1122" s="313"/>
      <c r="D1122" s="313"/>
    </row>
    <row r="1123" spans="1:4" x14ac:dyDescent="0.3">
      <c r="A1123" s="313"/>
      <c r="D1123" s="313"/>
    </row>
    <row r="1124" spans="1:4" x14ac:dyDescent="0.3">
      <c r="A1124" s="313"/>
      <c r="D1124" s="313"/>
    </row>
    <row r="1125" spans="1:4" x14ac:dyDescent="0.3">
      <c r="A1125" s="313"/>
      <c r="D1125" s="313"/>
    </row>
    <row r="1126" spans="1:4" x14ac:dyDescent="0.3">
      <c r="A1126" s="313"/>
      <c r="D1126" s="313"/>
    </row>
    <row r="1127" spans="1:4" x14ac:dyDescent="0.3">
      <c r="A1127" s="313"/>
      <c r="D1127" s="313"/>
    </row>
    <row r="1128" spans="1:4" x14ac:dyDescent="0.3">
      <c r="A1128" s="313"/>
      <c r="D1128" s="313"/>
    </row>
    <row r="1129" spans="1:4" x14ac:dyDescent="0.3">
      <c r="A1129" s="313"/>
      <c r="D1129" s="313"/>
    </row>
    <row r="1130" spans="1:4" x14ac:dyDescent="0.3">
      <c r="A1130" s="313"/>
      <c r="D1130" s="313"/>
    </row>
    <row r="1131" spans="1:4" x14ac:dyDescent="0.3">
      <c r="A1131" s="313"/>
      <c r="D1131" s="313"/>
    </row>
    <row r="1132" spans="1:4" x14ac:dyDescent="0.3">
      <c r="A1132" s="313"/>
      <c r="D1132" s="313"/>
    </row>
    <row r="1133" spans="1:4" x14ac:dyDescent="0.3">
      <c r="A1133" s="313"/>
      <c r="D1133" s="313"/>
    </row>
    <row r="1134" spans="1:4" x14ac:dyDescent="0.3">
      <c r="A1134" s="313"/>
      <c r="D1134" s="313"/>
    </row>
    <row r="1135" spans="1:4" x14ac:dyDescent="0.3">
      <c r="A1135" s="313"/>
      <c r="D1135" s="313"/>
    </row>
    <row r="1136" spans="1:4" x14ac:dyDescent="0.3">
      <c r="A1136" s="313"/>
      <c r="D1136" s="313"/>
    </row>
    <row r="1137" spans="1:4" x14ac:dyDescent="0.3">
      <c r="A1137" s="313"/>
      <c r="D1137" s="313"/>
    </row>
    <row r="1138" spans="1:4" x14ac:dyDescent="0.3">
      <c r="A1138" s="313"/>
      <c r="D1138" s="313"/>
    </row>
    <row r="1139" spans="1:4" x14ac:dyDescent="0.3">
      <c r="A1139" s="313"/>
      <c r="D1139" s="313"/>
    </row>
    <row r="1140" spans="1:4" x14ac:dyDescent="0.3">
      <c r="A1140" s="313"/>
      <c r="D1140" s="313"/>
    </row>
    <row r="1141" spans="1:4" x14ac:dyDescent="0.3">
      <c r="A1141" s="313"/>
      <c r="D1141" s="313"/>
    </row>
    <row r="1142" spans="1:4" x14ac:dyDescent="0.3">
      <c r="A1142" s="313"/>
      <c r="D1142" s="313"/>
    </row>
    <row r="1143" spans="1:4" x14ac:dyDescent="0.3">
      <c r="A1143" s="313"/>
      <c r="D1143" s="313"/>
    </row>
    <row r="1144" spans="1:4" x14ac:dyDescent="0.3">
      <c r="A1144" s="313"/>
      <c r="D1144" s="313"/>
    </row>
    <row r="1145" spans="1:4" x14ac:dyDescent="0.3">
      <c r="A1145" s="313"/>
      <c r="D1145" s="313"/>
    </row>
    <row r="1146" spans="1:4" x14ac:dyDescent="0.3">
      <c r="A1146" s="313"/>
      <c r="D1146" s="313"/>
    </row>
    <row r="1147" spans="1:4" x14ac:dyDescent="0.3">
      <c r="A1147" s="313"/>
      <c r="D1147" s="313"/>
    </row>
    <row r="1148" spans="1:4" x14ac:dyDescent="0.3">
      <c r="A1148" s="313"/>
      <c r="D1148" s="313"/>
    </row>
    <row r="1149" spans="1:4" x14ac:dyDescent="0.3">
      <c r="A1149" s="313"/>
      <c r="D1149" s="313"/>
    </row>
    <row r="1150" spans="1:4" x14ac:dyDescent="0.3">
      <c r="A1150" s="313"/>
      <c r="D1150" s="313"/>
    </row>
    <row r="1151" spans="1:4" x14ac:dyDescent="0.3">
      <c r="A1151" s="313"/>
      <c r="D1151" s="313"/>
    </row>
    <row r="1152" spans="1:4" x14ac:dyDescent="0.3">
      <c r="A1152" s="313"/>
      <c r="D1152" s="313"/>
    </row>
    <row r="1153" spans="1:4" x14ac:dyDescent="0.3">
      <c r="A1153" s="313"/>
      <c r="D1153" s="313"/>
    </row>
    <row r="1154" spans="1:4" x14ac:dyDescent="0.3">
      <c r="A1154" s="313"/>
      <c r="D1154" s="313"/>
    </row>
    <row r="1155" spans="1:4" x14ac:dyDescent="0.3">
      <c r="A1155" s="313"/>
      <c r="D1155" s="313"/>
    </row>
    <row r="1156" spans="1:4" x14ac:dyDescent="0.3">
      <c r="A1156" s="313"/>
      <c r="D1156" s="313"/>
    </row>
    <row r="1157" spans="1:4" x14ac:dyDescent="0.3">
      <c r="A1157" s="313"/>
      <c r="D1157" s="313"/>
    </row>
    <row r="1158" spans="1:4" x14ac:dyDescent="0.3">
      <c r="A1158" s="313"/>
      <c r="D1158" s="313"/>
    </row>
    <row r="1159" spans="1:4" x14ac:dyDescent="0.3">
      <c r="A1159" s="313"/>
      <c r="D1159" s="313"/>
    </row>
    <row r="1160" spans="1:4" x14ac:dyDescent="0.3">
      <c r="A1160" s="313"/>
      <c r="D1160" s="313"/>
    </row>
    <row r="1161" spans="1:4" x14ac:dyDescent="0.3">
      <c r="A1161" s="313"/>
      <c r="D1161" s="313"/>
    </row>
    <row r="1162" spans="1:4" x14ac:dyDescent="0.3">
      <c r="A1162" s="313"/>
      <c r="D1162" s="313"/>
    </row>
    <row r="1163" spans="1:4" x14ac:dyDescent="0.3">
      <c r="A1163" s="313"/>
      <c r="D1163" s="313"/>
    </row>
    <row r="1164" spans="1:4" x14ac:dyDescent="0.3">
      <c r="A1164" s="313"/>
      <c r="D1164" s="313"/>
    </row>
    <row r="1165" spans="1:4" x14ac:dyDescent="0.3">
      <c r="A1165" s="313"/>
      <c r="D1165" s="313"/>
    </row>
    <row r="1166" spans="1:4" x14ac:dyDescent="0.3">
      <c r="A1166" s="313"/>
      <c r="D1166" s="313"/>
    </row>
    <row r="1167" spans="1:4" x14ac:dyDescent="0.3">
      <c r="A1167" s="313"/>
      <c r="D1167" s="313"/>
    </row>
    <row r="1168" spans="1:4" x14ac:dyDescent="0.3">
      <c r="A1168" s="313"/>
      <c r="D1168" s="313"/>
    </row>
    <row r="1169" spans="1:4" x14ac:dyDescent="0.3">
      <c r="A1169" s="313"/>
      <c r="D1169" s="313"/>
    </row>
    <row r="1170" spans="1:4" x14ac:dyDescent="0.3">
      <c r="A1170" s="313"/>
      <c r="D1170" s="313"/>
    </row>
    <row r="1171" spans="1:4" x14ac:dyDescent="0.3">
      <c r="A1171" s="313"/>
      <c r="D1171" s="313"/>
    </row>
    <row r="1172" spans="1:4" x14ac:dyDescent="0.3">
      <c r="A1172" s="313"/>
      <c r="D1172" s="313"/>
    </row>
    <row r="1173" spans="1:4" x14ac:dyDescent="0.3">
      <c r="A1173" s="313"/>
      <c r="D1173" s="313"/>
    </row>
    <row r="1174" spans="1:4" x14ac:dyDescent="0.3">
      <c r="A1174" s="313"/>
      <c r="D1174" s="313"/>
    </row>
    <row r="1175" spans="1:4" x14ac:dyDescent="0.3">
      <c r="A1175" s="313"/>
      <c r="D1175" s="313"/>
    </row>
    <row r="1176" spans="1:4" x14ac:dyDescent="0.3">
      <c r="A1176" s="313"/>
      <c r="D1176" s="313"/>
    </row>
    <row r="1177" spans="1:4" x14ac:dyDescent="0.3">
      <c r="A1177" s="313"/>
      <c r="D1177" s="313"/>
    </row>
    <row r="1178" spans="1:4" x14ac:dyDescent="0.3">
      <c r="A1178" s="313"/>
      <c r="D1178" s="313"/>
    </row>
    <row r="1179" spans="1:4" x14ac:dyDescent="0.3">
      <c r="A1179" s="313"/>
      <c r="D1179" s="313"/>
    </row>
    <row r="1180" spans="1:4" x14ac:dyDescent="0.3">
      <c r="A1180" s="313"/>
      <c r="D1180" s="313"/>
    </row>
    <row r="1181" spans="1:4" x14ac:dyDescent="0.3">
      <c r="A1181" s="313"/>
      <c r="D1181" s="313"/>
    </row>
    <row r="1182" spans="1:4" x14ac:dyDescent="0.3">
      <c r="A1182" s="313"/>
      <c r="D1182" s="313"/>
    </row>
    <row r="1183" spans="1:4" x14ac:dyDescent="0.3">
      <c r="A1183" s="313"/>
      <c r="D1183" s="313"/>
    </row>
    <row r="1184" spans="1:4" x14ac:dyDescent="0.3">
      <c r="A1184" s="313"/>
      <c r="D1184" s="313"/>
    </row>
    <row r="1185" spans="1:4" x14ac:dyDescent="0.3">
      <c r="A1185" s="313"/>
      <c r="D1185" s="313"/>
    </row>
    <row r="1186" spans="1:4" x14ac:dyDescent="0.3">
      <c r="A1186" s="313"/>
      <c r="D1186" s="313"/>
    </row>
    <row r="1187" spans="1:4" x14ac:dyDescent="0.3">
      <c r="A1187" s="313"/>
      <c r="D1187" s="313"/>
    </row>
    <row r="1188" spans="1:4" x14ac:dyDescent="0.3">
      <c r="A1188" s="313"/>
      <c r="D1188" s="313"/>
    </row>
    <row r="1189" spans="1:4" x14ac:dyDescent="0.3">
      <c r="A1189" s="313"/>
      <c r="D1189" s="313"/>
    </row>
    <row r="1190" spans="1:4" x14ac:dyDescent="0.3">
      <c r="A1190" s="313"/>
      <c r="D1190" s="313"/>
    </row>
    <row r="1191" spans="1:4" x14ac:dyDescent="0.3">
      <c r="A1191" s="313"/>
      <c r="D1191" s="313"/>
    </row>
    <row r="1192" spans="1:4" x14ac:dyDescent="0.3">
      <c r="A1192" s="313"/>
      <c r="D1192" s="313"/>
    </row>
    <row r="1193" spans="1:4" x14ac:dyDescent="0.3">
      <c r="A1193" s="313"/>
      <c r="D1193" s="313"/>
    </row>
    <row r="1194" spans="1:4" x14ac:dyDescent="0.3">
      <c r="A1194" s="313"/>
      <c r="D1194" s="313"/>
    </row>
    <row r="1195" spans="1:4" x14ac:dyDescent="0.3">
      <c r="A1195" s="313"/>
      <c r="D1195" s="313"/>
    </row>
    <row r="1196" spans="1:4" x14ac:dyDescent="0.3">
      <c r="A1196" s="313"/>
      <c r="D1196" s="313"/>
    </row>
    <row r="1197" spans="1:4" x14ac:dyDescent="0.3">
      <c r="A1197" s="313"/>
      <c r="D1197" s="313"/>
    </row>
    <row r="1198" spans="1:4" x14ac:dyDescent="0.3">
      <c r="A1198" s="313"/>
      <c r="D1198" s="313"/>
    </row>
    <row r="1199" spans="1:4" x14ac:dyDescent="0.3">
      <c r="A1199" s="313"/>
      <c r="D1199" s="313"/>
    </row>
    <row r="1200" spans="1:4" x14ac:dyDescent="0.3">
      <c r="A1200" s="313"/>
      <c r="D1200" s="313"/>
    </row>
    <row r="1201" spans="1:4" x14ac:dyDescent="0.3">
      <c r="A1201" s="313"/>
      <c r="D1201" s="313"/>
    </row>
    <row r="1202" spans="1:4" x14ac:dyDescent="0.3">
      <c r="A1202" s="313"/>
      <c r="D1202" s="313"/>
    </row>
    <row r="1203" spans="1:4" x14ac:dyDescent="0.3">
      <c r="A1203" s="313"/>
      <c r="D1203" s="313"/>
    </row>
    <row r="1204" spans="1:4" x14ac:dyDescent="0.3">
      <c r="A1204" s="313"/>
      <c r="D1204" s="313"/>
    </row>
    <row r="1205" spans="1:4" x14ac:dyDescent="0.3">
      <c r="A1205" s="313"/>
      <c r="D1205" s="313"/>
    </row>
    <row r="1206" spans="1:4" x14ac:dyDescent="0.3">
      <c r="A1206" s="313"/>
      <c r="D1206" s="313"/>
    </row>
    <row r="1207" spans="1:4" x14ac:dyDescent="0.3">
      <c r="A1207" s="313"/>
      <c r="D1207" s="313"/>
    </row>
    <row r="1208" spans="1:4" x14ac:dyDescent="0.3">
      <c r="A1208" s="313"/>
      <c r="D1208" s="313"/>
    </row>
    <row r="1209" spans="1:4" x14ac:dyDescent="0.3">
      <c r="A1209" s="313"/>
      <c r="D1209" s="313"/>
    </row>
    <row r="1210" spans="1:4" x14ac:dyDescent="0.3">
      <c r="A1210" s="313"/>
      <c r="D1210" s="313"/>
    </row>
    <row r="1211" spans="1:4" x14ac:dyDescent="0.3">
      <c r="A1211" s="313"/>
      <c r="D1211" s="313"/>
    </row>
    <row r="1212" spans="1:4" x14ac:dyDescent="0.3">
      <c r="A1212" s="313"/>
      <c r="D1212" s="313"/>
    </row>
    <row r="1213" spans="1:4" x14ac:dyDescent="0.3">
      <c r="A1213" s="313"/>
      <c r="D1213" s="313"/>
    </row>
    <row r="1214" spans="1:4" x14ac:dyDescent="0.3">
      <c r="A1214" s="313"/>
      <c r="D1214" s="313"/>
    </row>
    <row r="1215" spans="1:4" x14ac:dyDescent="0.3">
      <c r="A1215" s="313"/>
      <c r="D1215" s="313"/>
    </row>
    <row r="1216" spans="1:4" x14ac:dyDescent="0.3">
      <c r="A1216" s="313"/>
      <c r="D1216" s="313"/>
    </row>
    <row r="1217" spans="1:4" x14ac:dyDescent="0.3">
      <c r="A1217" s="313"/>
      <c r="D1217" s="313"/>
    </row>
    <row r="1218" spans="1:4" x14ac:dyDescent="0.3">
      <c r="A1218" s="313"/>
      <c r="D1218" s="313"/>
    </row>
    <row r="1219" spans="1:4" x14ac:dyDescent="0.3">
      <c r="A1219" s="313"/>
      <c r="D1219" s="313"/>
    </row>
    <row r="1220" spans="1:4" x14ac:dyDescent="0.3">
      <c r="A1220" s="313"/>
      <c r="D1220" s="313"/>
    </row>
    <row r="1221" spans="1:4" x14ac:dyDescent="0.3">
      <c r="A1221" s="313"/>
      <c r="D1221" s="313"/>
    </row>
    <row r="1222" spans="1:4" x14ac:dyDescent="0.3">
      <c r="A1222" s="313"/>
      <c r="D1222" s="313"/>
    </row>
    <row r="1223" spans="1:4" x14ac:dyDescent="0.3">
      <c r="A1223" s="313"/>
      <c r="D1223" s="313"/>
    </row>
    <row r="1224" spans="1:4" x14ac:dyDescent="0.3">
      <c r="A1224" s="313"/>
      <c r="D1224" s="313"/>
    </row>
    <row r="1225" spans="1:4" x14ac:dyDescent="0.3">
      <c r="A1225" s="313"/>
      <c r="D1225" s="313"/>
    </row>
    <row r="1226" spans="1:4" x14ac:dyDescent="0.3">
      <c r="A1226" s="313"/>
      <c r="D1226" s="313"/>
    </row>
    <row r="1227" spans="1:4" x14ac:dyDescent="0.3">
      <c r="A1227" s="313"/>
      <c r="D1227" s="313"/>
    </row>
    <row r="1228" spans="1:4" x14ac:dyDescent="0.3">
      <c r="A1228" s="313"/>
      <c r="D1228" s="313"/>
    </row>
    <row r="1229" spans="1:4" x14ac:dyDescent="0.3">
      <c r="A1229" s="313"/>
      <c r="D1229" s="313"/>
    </row>
    <row r="1230" spans="1:4" x14ac:dyDescent="0.3">
      <c r="A1230" s="313"/>
      <c r="D1230" s="313"/>
    </row>
    <row r="1231" spans="1:4" x14ac:dyDescent="0.3">
      <c r="A1231" s="313"/>
      <c r="D1231" s="313"/>
    </row>
    <row r="1232" spans="1:4" x14ac:dyDescent="0.3">
      <c r="A1232" s="313"/>
      <c r="D1232" s="313"/>
    </row>
    <row r="1233" spans="1:4" x14ac:dyDescent="0.3">
      <c r="A1233" s="313"/>
      <c r="D1233" s="313"/>
    </row>
    <row r="1234" spans="1:4" x14ac:dyDescent="0.3">
      <c r="A1234" s="313"/>
      <c r="D1234" s="313"/>
    </row>
    <row r="1235" spans="1:4" x14ac:dyDescent="0.3">
      <c r="A1235" s="313"/>
      <c r="D1235" s="313"/>
    </row>
    <row r="1236" spans="1:4" x14ac:dyDescent="0.3">
      <c r="A1236" s="313"/>
      <c r="D1236" s="313"/>
    </row>
    <row r="1237" spans="1:4" x14ac:dyDescent="0.3">
      <c r="A1237" s="313"/>
      <c r="D1237" s="313"/>
    </row>
    <row r="1238" spans="1:4" x14ac:dyDescent="0.3">
      <c r="A1238" s="313"/>
      <c r="D1238" s="313"/>
    </row>
    <row r="1239" spans="1:4" x14ac:dyDescent="0.3">
      <c r="A1239" s="313"/>
      <c r="D1239" s="313"/>
    </row>
    <row r="1240" spans="1:4" x14ac:dyDescent="0.3">
      <c r="A1240" s="313"/>
      <c r="D1240" s="313"/>
    </row>
    <row r="1241" spans="1:4" x14ac:dyDescent="0.3">
      <c r="A1241" s="313"/>
      <c r="D1241" s="313"/>
    </row>
    <row r="1242" spans="1:4" x14ac:dyDescent="0.3">
      <c r="A1242" s="313"/>
      <c r="D1242" s="313"/>
    </row>
    <row r="1243" spans="1:4" x14ac:dyDescent="0.3">
      <c r="A1243" s="313"/>
      <c r="D1243" s="313"/>
    </row>
    <row r="1244" spans="1:4" x14ac:dyDescent="0.3">
      <c r="A1244" s="313"/>
      <c r="D1244" s="313"/>
    </row>
    <row r="1245" spans="1:4" x14ac:dyDescent="0.3">
      <c r="A1245" s="313"/>
      <c r="D1245" s="313"/>
    </row>
    <row r="1246" spans="1:4" x14ac:dyDescent="0.3">
      <c r="A1246" s="313"/>
      <c r="D1246" s="313"/>
    </row>
    <row r="1247" spans="1:4" x14ac:dyDescent="0.3">
      <c r="A1247" s="313"/>
      <c r="D1247" s="313"/>
    </row>
    <row r="1248" spans="1:4" x14ac:dyDescent="0.3">
      <c r="A1248" s="313"/>
      <c r="D1248" s="313"/>
    </row>
    <row r="1249" spans="1:4" x14ac:dyDescent="0.3">
      <c r="A1249" s="313"/>
      <c r="D1249" s="313"/>
    </row>
    <row r="1250" spans="1:4" x14ac:dyDescent="0.3">
      <c r="A1250" s="313"/>
      <c r="D1250" s="313"/>
    </row>
    <row r="1251" spans="1:4" x14ac:dyDescent="0.3">
      <c r="A1251" s="313"/>
      <c r="D1251" s="313"/>
    </row>
    <row r="1252" spans="1:4" x14ac:dyDescent="0.3">
      <c r="A1252" s="313"/>
      <c r="D1252" s="313"/>
    </row>
    <row r="1253" spans="1:4" x14ac:dyDescent="0.3">
      <c r="A1253" s="313"/>
      <c r="D1253" s="313"/>
    </row>
    <row r="1254" spans="1:4" x14ac:dyDescent="0.3">
      <c r="A1254" s="313"/>
      <c r="D1254" s="313"/>
    </row>
    <row r="1255" spans="1:4" x14ac:dyDescent="0.3">
      <c r="A1255" s="313"/>
      <c r="D1255" s="313"/>
    </row>
    <row r="1256" spans="1:4" x14ac:dyDescent="0.3">
      <c r="A1256" s="313"/>
      <c r="D1256" s="313"/>
    </row>
    <row r="1257" spans="1:4" x14ac:dyDescent="0.3">
      <c r="A1257" s="313"/>
      <c r="D1257" s="313"/>
    </row>
    <row r="1258" spans="1:4" x14ac:dyDescent="0.3">
      <c r="A1258" s="313"/>
      <c r="D1258" s="313"/>
    </row>
    <row r="1259" spans="1:4" x14ac:dyDescent="0.3">
      <c r="A1259" s="313"/>
      <c r="D1259" s="313"/>
    </row>
    <row r="1260" spans="1:4" x14ac:dyDescent="0.3">
      <c r="A1260" s="313"/>
      <c r="D1260" s="313"/>
    </row>
    <row r="1261" spans="1:4" x14ac:dyDescent="0.3">
      <c r="A1261" s="313"/>
      <c r="D1261" s="313"/>
    </row>
    <row r="1262" spans="1:4" x14ac:dyDescent="0.3">
      <c r="A1262" s="313"/>
      <c r="D1262" s="313"/>
    </row>
    <row r="1263" spans="1:4" x14ac:dyDescent="0.3">
      <c r="A1263" s="313"/>
      <c r="D1263" s="313"/>
    </row>
    <row r="1264" spans="1:4" x14ac:dyDescent="0.3">
      <c r="A1264" s="313"/>
      <c r="D1264" s="313"/>
    </row>
    <row r="1265" spans="1:4" x14ac:dyDescent="0.3">
      <c r="A1265" s="313"/>
      <c r="D1265" s="313"/>
    </row>
    <row r="1266" spans="1:4" x14ac:dyDescent="0.3">
      <c r="A1266" s="313"/>
      <c r="D1266" s="313"/>
    </row>
    <row r="1267" spans="1:4" x14ac:dyDescent="0.3">
      <c r="A1267" s="313"/>
      <c r="D1267" s="313"/>
    </row>
    <row r="1268" spans="1:4" x14ac:dyDescent="0.3">
      <c r="A1268" s="313"/>
      <c r="D1268" s="313"/>
    </row>
    <row r="1269" spans="1:4" x14ac:dyDescent="0.3">
      <c r="A1269" s="313"/>
      <c r="D1269" s="313"/>
    </row>
    <row r="1270" spans="1:4" x14ac:dyDescent="0.3">
      <c r="A1270" s="313"/>
      <c r="D1270" s="313"/>
    </row>
    <row r="1271" spans="1:4" x14ac:dyDescent="0.3">
      <c r="A1271" s="313"/>
      <c r="D1271" s="313"/>
    </row>
    <row r="1272" spans="1:4" x14ac:dyDescent="0.3">
      <c r="A1272" s="313"/>
      <c r="D1272" s="313"/>
    </row>
    <row r="1273" spans="1:4" x14ac:dyDescent="0.3">
      <c r="A1273" s="313"/>
      <c r="D1273" s="313"/>
    </row>
    <row r="1274" spans="1:4" x14ac:dyDescent="0.3">
      <c r="A1274" s="313"/>
      <c r="D1274" s="313"/>
    </row>
    <row r="1275" spans="1:4" x14ac:dyDescent="0.3">
      <c r="A1275" s="313"/>
      <c r="D1275" s="313"/>
    </row>
    <row r="1276" spans="1:4" x14ac:dyDescent="0.3">
      <c r="A1276" s="313"/>
      <c r="D1276" s="313"/>
    </row>
    <row r="1277" spans="1:4" x14ac:dyDescent="0.3">
      <c r="A1277" s="313"/>
      <c r="D1277" s="313"/>
    </row>
    <row r="1278" spans="1:4" x14ac:dyDescent="0.3">
      <c r="A1278" s="313"/>
      <c r="D1278" s="313"/>
    </row>
    <row r="1279" spans="1:4" x14ac:dyDescent="0.3">
      <c r="A1279" s="313"/>
      <c r="D1279" s="313"/>
    </row>
    <row r="1280" spans="1:4" x14ac:dyDescent="0.3">
      <c r="A1280" s="313"/>
      <c r="D1280" s="313"/>
    </row>
    <row r="1281" spans="1:4" x14ac:dyDescent="0.3">
      <c r="A1281" s="313"/>
      <c r="D1281" s="313"/>
    </row>
    <row r="1282" spans="1:4" x14ac:dyDescent="0.3">
      <c r="A1282" s="313"/>
      <c r="D1282" s="313"/>
    </row>
    <row r="1283" spans="1:4" x14ac:dyDescent="0.3">
      <c r="A1283" s="313"/>
      <c r="D1283" s="313"/>
    </row>
    <row r="1284" spans="1:4" x14ac:dyDescent="0.3">
      <c r="A1284" s="313"/>
      <c r="D1284" s="313"/>
    </row>
    <row r="1285" spans="1:4" x14ac:dyDescent="0.3">
      <c r="A1285" s="313"/>
      <c r="D1285" s="313"/>
    </row>
    <row r="1286" spans="1:4" x14ac:dyDescent="0.3">
      <c r="A1286" s="313"/>
      <c r="D1286" s="313"/>
    </row>
    <row r="1287" spans="1:4" x14ac:dyDescent="0.3">
      <c r="A1287" s="313"/>
      <c r="D1287" s="313"/>
    </row>
    <row r="1288" spans="1:4" x14ac:dyDescent="0.3">
      <c r="A1288" s="313"/>
      <c r="D1288" s="313"/>
    </row>
    <row r="1289" spans="1:4" x14ac:dyDescent="0.3">
      <c r="A1289" s="313"/>
      <c r="D1289" s="313"/>
    </row>
    <row r="1290" spans="1:4" x14ac:dyDescent="0.3">
      <c r="A1290" s="313"/>
      <c r="D1290" s="313"/>
    </row>
    <row r="1291" spans="1:4" x14ac:dyDescent="0.3">
      <c r="A1291" s="313"/>
      <c r="D1291" s="313"/>
    </row>
    <row r="1292" spans="1:4" x14ac:dyDescent="0.3">
      <c r="A1292" s="313"/>
      <c r="D1292" s="313"/>
    </row>
    <row r="1293" spans="1:4" x14ac:dyDescent="0.3">
      <c r="A1293" s="313"/>
      <c r="D1293" s="313"/>
    </row>
    <row r="1294" spans="1:4" x14ac:dyDescent="0.3">
      <c r="A1294" s="313"/>
      <c r="D1294" s="313"/>
    </row>
    <row r="1295" spans="1:4" x14ac:dyDescent="0.3">
      <c r="A1295" s="313"/>
      <c r="D1295" s="313"/>
    </row>
    <row r="1296" spans="1:4" x14ac:dyDescent="0.3">
      <c r="A1296" s="313"/>
      <c r="D1296" s="313"/>
    </row>
    <row r="1297" spans="1:4" x14ac:dyDescent="0.3">
      <c r="A1297" s="313"/>
      <c r="D1297" s="313"/>
    </row>
    <row r="1298" spans="1:4" x14ac:dyDescent="0.3">
      <c r="A1298" s="313"/>
      <c r="D1298" s="313"/>
    </row>
    <row r="1299" spans="1:4" x14ac:dyDescent="0.3">
      <c r="A1299" s="313"/>
      <c r="D1299" s="313"/>
    </row>
    <row r="1300" spans="1:4" x14ac:dyDescent="0.3">
      <c r="A1300" s="313"/>
      <c r="D1300" s="313"/>
    </row>
    <row r="1301" spans="1:4" x14ac:dyDescent="0.3">
      <c r="A1301" s="313"/>
      <c r="D1301" s="313"/>
    </row>
    <row r="1302" spans="1:4" x14ac:dyDescent="0.3">
      <c r="A1302" s="313"/>
      <c r="D1302" s="313"/>
    </row>
    <row r="1303" spans="1:4" x14ac:dyDescent="0.3">
      <c r="A1303" s="313"/>
      <c r="D1303" s="313"/>
    </row>
    <row r="1304" spans="1:4" x14ac:dyDescent="0.3">
      <c r="A1304" s="313"/>
      <c r="D1304" s="313"/>
    </row>
    <row r="1305" spans="1:4" x14ac:dyDescent="0.3">
      <c r="A1305" s="313"/>
      <c r="D1305" s="313"/>
    </row>
    <row r="1306" spans="1:4" x14ac:dyDescent="0.3">
      <c r="A1306" s="313"/>
      <c r="D1306" s="313"/>
    </row>
    <row r="1307" spans="1:4" x14ac:dyDescent="0.3">
      <c r="A1307" s="313"/>
      <c r="D1307" s="313"/>
    </row>
    <row r="1308" spans="1:4" x14ac:dyDescent="0.3">
      <c r="A1308" s="313"/>
      <c r="D1308" s="313"/>
    </row>
    <row r="1309" spans="1:4" x14ac:dyDescent="0.3">
      <c r="A1309" s="313"/>
      <c r="D1309" s="313"/>
    </row>
    <row r="1310" spans="1:4" x14ac:dyDescent="0.3">
      <c r="A1310" s="313"/>
      <c r="D1310" s="313"/>
    </row>
    <row r="1311" spans="1:4" x14ac:dyDescent="0.3">
      <c r="A1311" s="313"/>
      <c r="D1311" s="313"/>
    </row>
    <row r="1312" spans="1:4" x14ac:dyDescent="0.3">
      <c r="A1312" s="313"/>
      <c r="D1312" s="313"/>
    </row>
    <row r="1313" spans="1:4" x14ac:dyDescent="0.3">
      <c r="A1313" s="313"/>
      <c r="D1313" s="313"/>
    </row>
    <row r="1314" spans="1:4" x14ac:dyDescent="0.3">
      <c r="A1314" s="313"/>
      <c r="D1314" s="313"/>
    </row>
    <row r="1315" spans="1:4" x14ac:dyDescent="0.3">
      <c r="A1315" s="313"/>
      <c r="D1315" s="313"/>
    </row>
    <row r="1316" spans="1:4" x14ac:dyDescent="0.3">
      <c r="A1316" s="313"/>
      <c r="D1316" s="313"/>
    </row>
    <row r="1317" spans="1:4" x14ac:dyDescent="0.3">
      <c r="A1317" s="313"/>
      <c r="D1317" s="313"/>
    </row>
    <row r="1318" spans="1:4" x14ac:dyDescent="0.3">
      <c r="A1318" s="313"/>
      <c r="D1318" s="313"/>
    </row>
    <row r="1319" spans="1:4" x14ac:dyDescent="0.3">
      <c r="A1319" s="313"/>
      <c r="D1319" s="313"/>
    </row>
    <row r="1320" spans="1:4" x14ac:dyDescent="0.3">
      <c r="A1320" s="313"/>
      <c r="D1320" s="313"/>
    </row>
    <row r="1321" spans="1:4" x14ac:dyDescent="0.3">
      <c r="A1321" s="313"/>
      <c r="D1321" s="313"/>
    </row>
    <row r="1322" spans="1:4" x14ac:dyDescent="0.3">
      <c r="A1322" s="313"/>
      <c r="D1322" s="313"/>
    </row>
    <row r="1323" spans="1:4" x14ac:dyDescent="0.3">
      <c r="A1323" s="313"/>
      <c r="D1323" s="313"/>
    </row>
    <row r="1324" spans="1:4" x14ac:dyDescent="0.3">
      <c r="A1324" s="313"/>
      <c r="D1324" s="313"/>
    </row>
    <row r="1325" spans="1:4" x14ac:dyDescent="0.3">
      <c r="A1325" s="313"/>
      <c r="D1325" s="313"/>
    </row>
    <row r="1326" spans="1:4" x14ac:dyDescent="0.3">
      <c r="A1326" s="313"/>
      <c r="D1326" s="313"/>
    </row>
    <row r="1327" spans="1:4" x14ac:dyDescent="0.3">
      <c r="A1327" s="313"/>
      <c r="D1327" s="313"/>
    </row>
    <row r="1328" spans="1:4" x14ac:dyDescent="0.3">
      <c r="A1328" s="313"/>
      <c r="D1328" s="313"/>
    </row>
    <row r="1329" spans="1:4" x14ac:dyDescent="0.3">
      <c r="A1329" s="313"/>
      <c r="D1329" s="313"/>
    </row>
    <row r="1330" spans="1:4" x14ac:dyDescent="0.3">
      <c r="A1330" s="313"/>
      <c r="D1330" s="313"/>
    </row>
    <row r="1331" spans="1:4" x14ac:dyDescent="0.3">
      <c r="A1331" s="313"/>
      <c r="D1331" s="313"/>
    </row>
    <row r="1332" spans="1:4" x14ac:dyDescent="0.3">
      <c r="A1332" s="313"/>
      <c r="D1332" s="313"/>
    </row>
    <row r="1333" spans="1:4" x14ac:dyDescent="0.3">
      <c r="A1333" s="313"/>
      <c r="D1333" s="313"/>
    </row>
    <row r="1334" spans="1:4" x14ac:dyDescent="0.3">
      <c r="A1334" s="313"/>
      <c r="D1334" s="313"/>
    </row>
    <row r="1335" spans="1:4" x14ac:dyDescent="0.3">
      <c r="A1335" s="313"/>
      <c r="D1335" s="313"/>
    </row>
    <row r="1336" spans="1:4" x14ac:dyDescent="0.3">
      <c r="A1336" s="313"/>
      <c r="D1336" s="313"/>
    </row>
    <row r="1337" spans="1:4" x14ac:dyDescent="0.3">
      <c r="A1337" s="313"/>
      <c r="D1337" s="313"/>
    </row>
    <row r="1338" spans="1:4" x14ac:dyDescent="0.3">
      <c r="A1338" s="313"/>
      <c r="D1338" s="313"/>
    </row>
    <row r="1339" spans="1:4" x14ac:dyDescent="0.3">
      <c r="A1339" s="313"/>
      <c r="D1339" s="313"/>
    </row>
    <row r="1340" spans="1:4" x14ac:dyDescent="0.3">
      <c r="A1340" s="313"/>
      <c r="D1340" s="313"/>
    </row>
    <row r="1341" spans="1:4" x14ac:dyDescent="0.3">
      <c r="A1341" s="313"/>
      <c r="D1341" s="313"/>
    </row>
    <row r="1342" spans="1:4" x14ac:dyDescent="0.3">
      <c r="A1342" s="313"/>
      <c r="D1342" s="313"/>
    </row>
    <row r="1343" spans="1:4" x14ac:dyDescent="0.3">
      <c r="A1343" s="313"/>
      <c r="D1343" s="313"/>
    </row>
    <row r="1344" spans="1:4" x14ac:dyDescent="0.3">
      <c r="A1344" s="313"/>
      <c r="D1344" s="313"/>
    </row>
    <row r="1345" spans="1:4" x14ac:dyDescent="0.3">
      <c r="A1345" s="313"/>
      <c r="D1345" s="313"/>
    </row>
    <row r="1346" spans="1:4" x14ac:dyDescent="0.3">
      <c r="A1346" s="313"/>
      <c r="D1346" s="313"/>
    </row>
    <row r="1347" spans="1:4" x14ac:dyDescent="0.3">
      <c r="A1347" s="313"/>
      <c r="D1347" s="313"/>
    </row>
    <row r="1348" spans="1:4" x14ac:dyDescent="0.3">
      <c r="A1348" s="313"/>
      <c r="D1348" s="313"/>
    </row>
    <row r="1349" spans="1:4" x14ac:dyDescent="0.3">
      <c r="A1349" s="313"/>
      <c r="D1349" s="313"/>
    </row>
    <row r="1350" spans="1:4" x14ac:dyDescent="0.3">
      <c r="A1350" s="313"/>
      <c r="D1350" s="313"/>
    </row>
    <row r="1351" spans="1:4" x14ac:dyDescent="0.3">
      <c r="A1351" s="313"/>
      <c r="D1351" s="313"/>
    </row>
    <row r="1352" spans="1:4" x14ac:dyDescent="0.3">
      <c r="A1352" s="313"/>
      <c r="D1352" s="313"/>
    </row>
    <row r="1353" spans="1:4" x14ac:dyDescent="0.3">
      <c r="A1353" s="313"/>
      <c r="D1353" s="313"/>
    </row>
    <row r="1354" spans="1:4" x14ac:dyDescent="0.3">
      <c r="A1354" s="313"/>
      <c r="D1354" s="313"/>
    </row>
    <row r="1355" spans="1:4" x14ac:dyDescent="0.3">
      <c r="A1355" s="313"/>
      <c r="D1355" s="313"/>
    </row>
    <row r="1356" spans="1:4" x14ac:dyDescent="0.3">
      <c r="A1356" s="313"/>
      <c r="D1356" s="313"/>
    </row>
    <row r="1357" spans="1:4" x14ac:dyDescent="0.3">
      <c r="A1357" s="313"/>
      <c r="D1357" s="313"/>
    </row>
    <row r="1358" spans="1:4" x14ac:dyDescent="0.3">
      <c r="A1358" s="313"/>
      <c r="D1358" s="313"/>
    </row>
    <row r="1359" spans="1:4" x14ac:dyDescent="0.3">
      <c r="A1359" s="313"/>
      <c r="D1359" s="313"/>
    </row>
    <row r="1360" spans="1:4" x14ac:dyDescent="0.3">
      <c r="A1360" s="313"/>
      <c r="D1360" s="313"/>
    </row>
    <row r="1361" spans="1:4" x14ac:dyDescent="0.3">
      <c r="A1361" s="313"/>
      <c r="D1361" s="313"/>
    </row>
    <row r="1362" spans="1:4" x14ac:dyDescent="0.3">
      <c r="A1362" s="313"/>
      <c r="D1362" s="313"/>
    </row>
    <row r="1363" spans="1:4" x14ac:dyDescent="0.3">
      <c r="A1363" s="313"/>
      <c r="D1363" s="313"/>
    </row>
    <row r="1364" spans="1:4" x14ac:dyDescent="0.3">
      <c r="A1364" s="313"/>
      <c r="D1364" s="313"/>
    </row>
    <row r="1365" spans="1:4" x14ac:dyDescent="0.3">
      <c r="A1365" s="313"/>
      <c r="D1365" s="313"/>
    </row>
    <row r="1366" spans="1:4" x14ac:dyDescent="0.3">
      <c r="A1366" s="313"/>
      <c r="D1366" s="313"/>
    </row>
    <row r="1367" spans="1:4" x14ac:dyDescent="0.3">
      <c r="A1367" s="313"/>
      <c r="D1367" s="313"/>
    </row>
    <row r="1368" spans="1:4" x14ac:dyDescent="0.3">
      <c r="A1368" s="313"/>
      <c r="D1368" s="313"/>
    </row>
    <row r="1369" spans="1:4" x14ac:dyDescent="0.3">
      <c r="A1369" s="313"/>
      <c r="D1369" s="313"/>
    </row>
    <row r="1370" spans="1:4" x14ac:dyDescent="0.3">
      <c r="A1370" s="313"/>
      <c r="D1370" s="313"/>
    </row>
    <row r="1371" spans="1:4" x14ac:dyDescent="0.3">
      <c r="A1371" s="313"/>
      <c r="D1371" s="313"/>
    </row>
    <row r="1372" spans="1:4" x14ac:dyDescent="0.3">
      <c r="A1372" s="313"/>
      <c r="D1372" s="313"/>
    </row>
    <row r="1373" spans="1:4" x14ac:dyDescent="0.3">
      <c r="A1373" s="313"/>
      <c r="D1373" s="313"/>
    </row>
    <row r="1374" spans="1:4" x14ac:dyDescent="0.3">
      <c r="A1374" s="313"/>
      <c r="D1374" s="313"/>
    </row>
    <row r="1375" spans="1:4" x14ac:dyDescent="0.3">
      <c r="A1375" s="313"/>
      <c r="D1375" s="313"/>
    </row>
    <row r="1376" spans="1:4" x14ac:dyDescent="0.3">
      <c r="A1376" s="313"/>
      <c r="D1376" s="313"/>
    </row>
    <row r="1377" spans="1:4" x14ac:dyDescent="0.3">
      <c r="A1377" s="313"/>
      <c r="D1377" s="313"/>
    </row>
    <row r="1378" spans="1:4" x14ac:dyDescent="0.3">
      <c r="A1378" s="313"/>
      <c r="D1378" s="313"/>
    </row>
    <row r="1379" spans="1:4" x14ac:dyDescent="0.3">
      <c r="A1379" s="313"/>
      <c r="D1379" s="313"/>
    </row>
    <row r="1380" spans="1:4" x14ac:dyDescent="0.3">
      <c r="A1380" s="313"/>
      <c r="D1380" s="313"/>
    </row>
    <row r="1381" spans="1:4" x14ac:dyDescent="0.3">
      <c r="A1381" s="313"/>
      <c r="D1381" s="313"/>
    </row>
    <row r="1382" spans="1:4" x14ac:dyDescent="0.3">
      <c r="A1382" s="313"/>
      <c r="D1382" s="313"/>
    </row>
    <row r="1383" spans="1:4" x14ac:dyDescent="0.3">
      <c r="A1383" s="313"/>
      <c r="D1383" s="313"/>
    </row>
    <row r="1384" spans="1:4" x14ac:dyDescent="0.3">
      <c r="A1384" s="313"/>
      <c r="D1384" s="313"/>
    </row>
    <row r="1385" spans="1:4" x14ac:dyDescent="0.3">
      <c r="A1385" s="313"/>
      <c r="D1385" s="313"/>
    </row>
    <row r="1386" spans="1:4" x14ac:dyDescent="0.3">
      <c r="A1386" s="313"/>
      <c r="D1386" s="313"/>
    </row>
    <row r="1387" spans="1:4" x14ac:dyDescent="0.3">
      <c r="A1387" s="313"/>
      <c r="D1387" s="313"/>
    </row>
    <row r="1388" spans="1:4" x14ac:dyDescent="0.3">
      <c r="A1388" s="313"/>
      <c r="D1388" s="313"/>
    </row>
    <row r="1389" spans="1:4" x14ac:dyDescent="0.3">
      <c r="A1389" s="313"/>
      <c r="D1389" s="313"/>
    </row>
    <row r="1390" spans="1:4" x14ac:dyDescent="0.3">
      <c r="A1390" s="313"/>
      <c r="D1390" s="313"/>
    </row>
    <row r="1391" spans="1:4" x14ac:dyDescent="0.3">
      <c r="A1391" s="313"/>
      <c r="D1391" s="313"/>
    </row>
    <row r="1392" spans="1:4" x14ac:dyDescent="0.3">
      <c r="A1392" s="313"/>
      <c r="D1392" s="313"/>
    </row>
    <row r="1393" spans="1:4" x14ac:dyDescent="0.3">
      <c r="A1393" s="313"/>
      <c r="D1393" s="313"/>
    </row>
    <row r="1394" spans="1:4" x14ac:dyDescent="0.3">
      <c r="A1394" s="313"/>
      <c r="D1394" s="313"/>
    </row>
    <row r="1395" spans="1:4" x14ac:dyDescent="0.3">
      <c r="A1395" s="313"/>
      <c r="D1395" s="313"/>
    </row>
    <row r="1396" spans="1:4" x14ac:dyDescent="0.3">
      <c r="A1396" s="313"/>
      <c r="D1396" s="313"/>
    </row>
    <row r="1397" spans="1:4" x14ac:dyDescent="0.3">
      <c r="A1397" s="313"/>
      <c r="D1397" s="313"/>
    </row>
    <row r="1398" spans="1:4" x14ac:dyDescent="0.3">
      <c r="A1398" s="313"/>
      <c r="D1398" s="313"/>
    </row>
    <row r="1399" spans="1:4" x14ac:dyDescent="0.3">
      <c r="A1399" s="313"/>
      <c r="D1399" s="313"/>
    </row>
    <row r="1400" spans="1:4" x14ac:dyDescent="0.3">
      <c r="A1400" s="313"/>
      <c r="D1400" s="313"/>
    </row>
    <row r="1401" spans="1:4" x14ac:dyDescent="0.3">
      <c r="A1401" s="313"/>
      <c r="D1401" s="313"/>
    </row>
    <row r="1402" spans="1:4" x14ac:dyDescent="0.3">
      <c r="A1402" s="313"/>
      <c r="D1402" s="313"/>
    </row>
    <row r="1403" spans="1:4" x14ac:dyDescent="0.3">
      <c r="A1403" s="313"/>
      <c r="D1403" s="313"/>
    </row>
    <row r="1404" spans="1:4" x14ac:dyDescent="0.3">
      <c r="A1404" s="313"/>
      <c r="D1404" s="313"/>
    </row>
    <row r="1405" spans="1:4" x14ac:dyDescent="0.3">
      <c r="A1405" s="313"/>
      <c r="D1405" s="313"/>
    </row>
    <row r="1406" spans="1:4" x14ac:dyDescent="0.3">
      <c r="A1406" s="313"/>
      <c r="D1406" s="313"/>
    </row>
    <row r="1407" spans="1:4" x14ac:dyDescent="0.3">
      <c r="A1407" s="313"/>
      <c r="D1407" s="313"/>
    </row>
    <row r="1408" spans="1:4" x14ac:dyDescent="0.3">
      <c r="A1408" s="313"/>
      <c r="D1408" s="313"/>
    </row>
    <row r="1409" spans="1:4" x14ac:dyDescent="0.3">
      <c r="A1409" s="313"/>
      <c r="D1409" s="313"/>
    </row>
    <row r="1410" spans="1:4" x14ac:dyDescent="0.3">
      <c r="A1410" s="313"/>
      <c r="D1410" s="313"/>
    </row>
    <row r="1411" spans="1:4" x14ac:dyDescent="0.3">
      <c r="A1411" s="313"/>
      <c r="D1411" s="313"/>
    </row>
    <row r="1412" spans="1:4" x14ac:dyDescent="0.3">
      <c r="A1412" s="313"/>
      <c r="D1412" s="313"/>
    </row>
    <row r="1413" spans="1:4" x14ac:dyDescent="0.3">
      <c r="A1413" s="313"/>
      <c r="D1413" s="313"/>
    </row>
    <row r="1414" spans="1:4" x14ac:dyDescent="0.3">
      <c r="A1414" s="313"/>
      <c r="D1414" s="313"/>
    </row>
    <row r="1415" spans="1:4" x14ac:dyDescent="0.3">
      <c r="A1415" s="313"/>
      <c r="D1415" s="313"/>
    </row>
    <row r="1416" spans="1:4" x14ac:dyDescent="0.3">
      <c r="A1416" s="313"/>
      <c r="D1416" s="313"/>
    </row>
    <row r="1417" spans="1:4" x14ac:dyDescent="0.3">
      <c r="A1417" s="313"/>
      <c r="D1417" s="313"/>
    </row>
    <row r="1418" spans="1:4" x14ac:dyDescent="0.3">
      <c r="A1418" s="313"/>
      <c r="D1418" s="313"/>
    </row>
    <row r="1419" spans="1:4" x14ac:dyDescent="0.3">
      <c r="A1419" s="313"/>
      <c r="D1419" s="313"/>
    </row>
    <row r="1420" spans="1:4" x14ac:dyDescent="0.3">
      <c r="A1420" s="313"/>
      <c r="D1420" s="313"/>
    </row>
    <row r="1421" spans="1:4" x14ac:dyDescent="0.3">
      <c r="A1421" s="313"/>
      <c r="D1421" s="313"/>
    </row>
    <row r="1422" spans="1:4" x14ac:dyDescent="0.3">
      <c r="A1422" s="313"/>
      <c r="D1422" s="313"/>
    </row>
    <row r="1423" spans="1:4" x14ac:dyDescent="0.3">
      <c r="A1423" s="313"/>
      <c r="D1423" s="313"/>
    </row>
    <row r="1424" spans="1:4" x14ac:dyDescent="0.3">
      <c r="A1424" s="313"/>
      <c r="D1424" s="313"/>
    </row>
    <row r="1425" spans="1:4" x14ac:dyDescent="0.3">
      <c r="A1425" s="313"/>
      <c r="D1425" s="313"/>
    </row>
    <row r="1426" spans="1:4" x14ac:dyDescent="0.3">
      <c r="A1426" s="313"/>
      <c r="D1426" s="313"/>
    </row>
    <row r="1427" spans="1:4" x14ac:dyDescent="0.3">
      <c r="A1427" s="313"/>
      <c r="D1427" s="313"/>
    </row>
    <row r="1428" spans="1:4" x14ac:dyDescent="0.3">
      <c r="A1428" s="313"/>
      <c r="D1428" s="313"/>
    </row>
    <row r="1429" spans="1:4" x14ac:dyDescent="0.3">
      <c r="A1429" s="313"/>
      <c r="D1429" s="313"/>
    </row>
    <row r="1430" spans="1:4" x14ac:dyDescent="0.3">
      <c r="A1430" s="313"/>
      <c r="D1430" s="313"/>
    </row>
    <row r="1431" spans="1:4" x14ac:dyDescent="0.3">
      <c r="A1431" s="313"/>
      <c r="D1431" s="313"/>
    </row>
    <row r="1432" spans="1:4" x14ac:dyDescent="0.3">
      <c r="A1432" s="313"/>
      <c r="D1432" s="313"/>
    </row>
    <row r="1433" spans="1:4" x14ac:dyDescent="0.3">
      <c r="A1433" s="313"/>
      <c r="D1433" s="313"/>
    </row>
    <row r="1434" spans="1:4" x14ac:dyDescent="0.3">
      <c r="A1434" s="313"/>
      <c r="D1434" s="313"/>
    </row>
    <row r="1435" spans="1:4" x14ac:dyDescent="0.3">
      <c r="A1435" s="313"/>
      <c r="D1435" s="313"/>
    </row>
    <row r="1436" spans="1:4" x14ac:dyDescent="0.3">
      <c r="A1436" s="313"/>
      <c r="D1436" s="313"/>
    </row>
    <row r="1437" spans="1:4" x14ac:dyDescent="0.3">
      <c r="A1437" s="313"/>
      <c r="D1437" s="313"/>
    </row>
    <row r="1438" spans="1:4" x14ac:dyDescent="0.3">
      <c r="A1438" s="313"/>
      <c r="D1438" s="313"/>
    </row>
    <row r="1439" spans="1:4" x14ac:dyDescent="0.3">
      <c r="A1439" s="313"/>
      <c r="D1439" s="313"/>
    </row>
    <row r="1440" spans="1:4" x14ac:dyDescent="0.3">
      <c r="A1440" s="313"/>
      <c r="D1440" s="313"/>
    </row>
    <row r="1441" spans="1:4" x14ac:dyDescent="0.3">
      <c r="A1441" s="313"/>
      <c r="D1441" s="313"/>
    </row>
    <row r="1442" spans="1:4" x14ac:dyDescent="0.3">
      <c r="A1442" s="313"/>
      <c r="D1442" s="313"/>
    </row>
    <row r="1443" spans="1:4" x14ac:dyDescent="0.3">
      <c r="A1443" s="313"/>
      <c r="D1443" s="313"/>
    </row>
    <row r="1444" spans="1:4" x14ac:dyDescent="0.3">
      <c r="A1444" s="313"/>
      <c r="D1444" s="313"/>
    </row>
    <row r="1445" spans="1:4" x14ac:dyDescent="0.3">
      <c r="A1445" s="313"/>
      <c r="D1445" s="313"/>
    </row>
    <row r="1446" spans="1:4" x14ac:dyDescent="0.3">
      <c r="A1446" s="313"/>
      <c r="D1446" s="313"/>
    </row>
    <row r="1447" spans="1:4" x14ac:dyDescent="0.3">
      <c r="A1447" s="313"/>
      <c r="D1447" s="313"/>
    </row>
    <row r="1448" spans="1:4" x14ac:dyDescent="0.3">
      <c r="A1448" s="313"/>
      <c r="D1448" s="313"/>
    </row>
    <row r="1449" spans="1:4" x14ac:dyDescent="0.3">
      <c r="A1449" s="313"/>
      <c r="D1449" s="313"/>
    </row>
    <row r="1450" spans="1:4" x14ac:dyDescent="0.3">
      <c r="A1450" s="313"/>
      <c r="D1450" s="313"/>
    </row>
    <row r="1451" spans="1:4" x14ac:dyDescent="0.3">
      <c r="A1451" s="313"/>
      <c r="D1451" s="313"/>
    </row>
    <row r="1452" spans="1:4" x14ac:dyDescent="0.3">
      <c r="A1452" s="313"/>
      <c r="D1452" s="313"/>
    </row>
    <row r="1453" spans="1:4" x14ac:dyDescent="0.3">
      <c r="A1453" s="313"/>
      <c r="D1453" s="313"/>
    </row>
    <row r="1454" spans="1:4" x14ac:dyDescent="0.3">
      <c r="A1454" s="313"/>
      <c r="D1454" s="313"/>
    </row>
    <row r="1455" spans="1:4" x14ac:dyDescent="0.3">
      <c r="A1455" s="313"/>
      <c r="D1455" s="313"/>
    </row>
    <row r="1456" spans="1:4" x14ac:dyDescent="0.3">
      <c r="A1456" s="313"/>
      <c r="D1456" s="313"/>
    </row>
    <row r="1457" spans="1:4" x14ac:dyDescent="0.3">
      <c r="A1457" s="313"/>
      <c r="D1457" s="313"/>
    </row>
    <row r="1458" spans="1:4" x14ac:dyDescent="0.3">
      <c r="A1458" s="313"/>
      <c r="D1458" s="313"/>
    </row>
    <row r="1459" spans="1:4" x14ac:dyDescent="0.3">
      <c r="A1459" s="313"/>
      <c r="D1459" s="313"/>
    </row>
    <row r="1460" spans="1:4" x14ac:dyDescent="0.3">
      <c r="A1460" s="313"/>
      <c r="D1460" s="313"/>
    </row>
    <row r="1461" spans="1:4" x14ac:dyDescent="0.3">
      <c r="A1461" s="313"/>
      <c r="D1461" s="313"/>
    </row>
    <row r="1462" spans="1:4" x14ac:dyDescent="0.3">
      <c r="A1462" s="313"/>
      <c r="D1462" s="313"/>
    </row>
    <row r="1463" spans="1:4" x14ac:dyDescent="0.3">
      <c r="A1463" s="313"/>
      <c r="D1463" s="313"/>
    </row>
    <row r="1464" spans="1:4" x14ac:dyDescent="0.3">
      <c r="A1464" s="313"/>
      <c r="D1464" s="313"/>
    </row>
    <row r="1465" spans="1:4" x14ac:dyDescent="0.3">
      <c r="A1465" s="313"/>
      <c r="D1465" s="313"/>
    </row>
    <row r="1466" spans="1:4" x14ac:dyDescent="0.3">
      <c r="A1466" s="313"/>
      <c r="D1466" s="313"/>
    </row>
    <row r="1467" spans="1:4" x14ac:dyDescent="0.3">
      <c r="A1467" s="313"/>
      <c r="D1467" s="313"/>
    </row>
    <row r="1468" spans="1:4" x14ac:dyDescent="0.3">
      <c r="A1468" s="313"/>
      <c r="D1468" s="313"/>
    </row>
    <row r="1469" spans="1:4" x14ac:dyDescent="0.3">
      <c r="A1469" s="313"/>
      <c r="D1469" s="313"/>
    </row>
    <row r="1470" spans="1:4" x14ac:dyDescent="0.3">
      <c r="A1470" s="313"/>
      <c r="D1470" s="313"/>
    </row>
    <row r="1471" spans="1:4" x14ac:dyDescent="0.3">
      <c r="A1471" s="313"/>
      <c r="D1471" s="313"/>
    </row>
    <row r="1472" spans="1:4" x14ac:dyDescent="0.3">
      <c r="A1472" s="313"/>
      <c r="D1472" s="313"/>
    </row>
    <row r="1473" spans="1:4" x14ac:dyDescent="0.3">
      <c r="A1473" s="313"/>
      <c r="D1473" s="313"/>
    </row>
    <row r="1474" spans="1:4" x14ac:dyDescent="0.3">
      <c r="A1474" s="313"/>
      <c r="D1474" s="313"/>
    </row>
    <row r="1475" spans="1:4" x14ac:dyDescent="0.3">
      <c r="A1475" s="313"/>
      <c r="D1475" s="313"/>
    </row>
    <row r="1476" spans="1:4" x14ac:dyDescent="0.3">
      <c r="A1476" s="313"/>
      <c r="D1476" s="313"/>
    </row>
    <row r="1477" spans="1:4" x14ac:dyDescent="0.3">
      <c r="A1477" s="313"/>
      <c r="D1477" s="313"/>
    </row>
    <row r="1478" spans="1:4" x14ac:dyDescent="0.3">
      <c r="A1478" s="313"/>
      <c r="D1478" s="313"/>
    </row>
    <row r="1479" spans="1:4" x14ac:dyDescent="0.3">
      <c r="A1479" s="313"/>
      <c r="D1479" s="313"/>
    </row>
    <row r="1480" spans="1:4" x14ac:dyDescent="0.3">
      <c r="A1480" s="313"/>
      <c r="D1480" s="313"/>
    </row>
    <row r="1481" spans="1:4" x14ac:dyDescent="0.3">
      <c r="A1481" s="313"/>
      <c r="D1481" s="313"/>
    </row>
    <row r="1482" spans="1:4" x14ac:dyDescent="0.3">
      <c r="A1482" s="313"/>
      <c r="D1482" s="313"/>
    </row>
    <row r="1483" spans="1:4" x14ac:dyDescent="0.3">
      <c r="A1483" s="313"/>
      <c r="D1483" s="313"/>
    </row>
    <row r="1484" spans="1:4" x14ac:dyDescent="0.3">
      <c r="A1484" s="313"/>
      <c r="D1484" s="313"/>
    </row>
    <row r="1485" spans="1:4" x14ac:dyDescent="0.3">
      <c r="A1485" s="313"/>
      <c r="D1485" s="313"/>
    </row>
    <row r="1486" spans="1:4" x14ac:dyDescent="0.3">
      <c r="A1486" s="313"/>
      <c r="D1486" s="313"/>
    </row>
    <row r="1487" spans="1:4" x14ac:dyDescent="0.3">
      <c r="A1487" s="313"/>
      <c r="D1487" s="313"/>
    </row>
    <row r="1488" spans="1:4" x14ac:dyDescent="0.3">
      <c r="A1488" s="313"/>
      <c r="D1488" s="313"/>
    </row>
    <row r="1489" spans="1:4" x14ac:dyDescent="0.3">
      <c r="A1489" s="313"/>
      <c r="D1489" s="313"/>
    </row>
    <row r="1490" spans="1:4" x14ac:dyDescent="0.3">
      <c r="A1490" s="313"/>
      <c r="D1490" s="313"/>
    </row>
    <row r="1491" spans="1:4" x14ac:dyDescent="0.3">
      <c r="A1491" s="313"/>
      <c r="D1491" s="313"/>
    </row>
    <row r="1492" spans="1:4" x14ac:dyDescent="0.3">
      <c r="A1492" s="313"/>
      <c r="D1492" s="313"/>
    </row>
    <row r="1493" spans="1:4" x14ac:dyDescent="0.3">
      <c r="A1493" s="313"/>
      <c r="D1493" s="313"/>
    </row>
    <row r="1494" spans="1:4" x14ac:dyDescent="0.3">
      <c r="A1494" s="313"/>
      <c r="D1494" s="313"/>
    </row>
    <row r="1495" spans="1:4" x14ac:dyDescent="0.3">
      <c r="A1495" s="313"/>
      <c r="D1495" s="313"/>
    </row>
    <row r="1496" spans="1:4" x14ac:dyDescent="0.3">
      <c r="A1496" s="313"/>
      <c r="D1496" s="313"/>
    </row>
    <row r="1497" spans="1:4" x14ac:dyDescent="0.3">
      <c r="A1497" s="313"/>
      <c r="D1497" s="313"/>
    </row>
    <row r="1498" spans="1:4" x14ac:dyDescent="0.3">
      <c r="A1498" s="313"/>
      <c r="D1498" s="313"/>
    </row>
    <row r="1499" spans="1:4" x14ac:dyDescent="0.3">
      <c r="A1499" s="313"/>
      <c r="D1499" s="313"/>
    </row>
    <row r="1500" spans="1:4" x14ac:dyDescent="0.3">
      <c r="A1500" s="313"/>
      <c r="D1500" s="313"/>
    </row>
    <row r="1501" spans="1:4" x14ac:dyDescent="0.3">
      <c r="A1501" s="313"/>
      <c r="D1501" s="313"/>
    </row>
    <row r="1502" spans="1:4" x14ac:dyDescent="0.3">
      <c r="A1502" s="313"/>
      <c r="D1502" s="313"/>
    </row>
    <row r="1503" spans="1:4" x14ac:dyDescent="0.3">
      <c r="A1503" s="313"/>
      <c r="D1503" s="313"/>
    </row>
    <row r="1504" spans="1:4" x14ac:dyDescent="0.3">
      <c r="A1504" s="313"/>
      <c r="D1504" s="313"/>
    </row>
    <row r="1505" spans="1:4" x14ac:dyDescent="0.3">
      <c r="A1505" s="313"/>
      <c r="D1505" s="313"/>
    </row>
    <row r="1506" spans="1:4" x14ac:dyDescent="0.3">
      <c r="A1506" s="313"/>
      <c r="D1506" s="313"/>
    </row>
    <row r="1507" spans="1:4" x14ac:dyDescent="0.3">
      <c r="A1507" s="313"/>
      <c r="D1507" s="313"/>
    </row>
    <row r="1508" spans="1:4" x14ac:dyDescent="0.3">
      <c r="A1508" s="313"/>
      <c r="D1508" s="313"/>
    </row>
    <row r="1509" spans="1:4" x14ac:dyDescent="0.3">
      <c r="A1509" s="313"/>
      <c r="D1509" s="313"/>
    </row>
    <row r="1510" spans="1:4" x14ac:dyDescent="0.3">
      <c r="A1510" s="313"/>
      <c r="D1510" s="313"/>
    </row>
    <row r="1511" spans="1:4" x14ac:dyDescent="0.3">
      <c r="A1511" s="313"/>
      <c r="D1511" s="313"/>
    </row>
    <row r="1512" spans="1:4" x14ac:dyDescent="0.3">
      <c r="A1512" s="313"/>
      <c r="D1512" s="313"/>
    </row>
    <row r="1513" spans="1:4" x14ac:dyDescent="0.3">
      <c r="A1513" s="313"/>
      <c r="D1513" s="313"/>
    </row>
    <row r="1514" spans="1:4" x14ac:dyDescent="0.3">
      <c r="A1514" s="313"/>
      <c r="D1514" s="313"/>
    </row>
    <row r="1515" spans="1:4" x14ac:dyDescent="0.3">
      <c r="A1515" s="313"/>
      <c r="D1515" s="313"/>
    </row>
    <row r="1516" spans="1:4" x14ac:dyDescent="0.3">
      <c r="A1516" s="313"/>
      <c r="D1516" s="313"/>
    </row>
    <row r="1517" spans="1:4" x14ac:dyDescent="0.3">
      <c r="A1517" s="313"/>
      <c r="D1517" s="313"/>
    </row>
    <row r="1518" spans="1:4" x14ac:dyDescent="0.3">
      <c r="A1518" s="313"/>
      <c r="D1518" s="313"/>
    </row>
    <row r="1519" spans="1:4" x14ac:dyDescent="0.3">
      <c r="A1519" s="313"/>
      <c r="D1519" s="313"/>
    </row>
    <row r="1520" spans="1:4" x14ac:dyDescent="0.3">
      <c r="A1520" s="313"/>
      <c r="D1520" s="313"/>
    </row>
    <row r="1521" spans="1:4" x14ac:dyDescent="0.3">
      <c r="A1521" s="313"/>
      <c r="D1521" s="313"/>
    </row>
    <row r="1522" spans="1:4" x14ac:dyDescent="0.3">
      <c r="A1522" s="313"/>
      <c r="D1522" s="313"/>
    </row>
    <row r="1523" spans="1:4" x14ac:dyDescent="0.3">
      <c r="A1523" s="313"/>
      <c r="D1523" s="313"/>
    </row>
    <row r="1524" spans="1:4" x14ac:dyDescent="0.3">
      <c r="A1524" s="313"/>
      <c r="D1524" s="313"/>
    </row>
    <row r="1525" spans="1:4" x14ac:dyDescent="0.3">
      <c r="A1525" s="313"/>
      <c r="D1525" s="313"/>
    </row>
    <row r="1526" spans="1:4" x14ac:dyDescent="0.3">
      <c r="A1526" s="313"/>
      <c r="D1526" s="313"/>
    </row>
    <row r="1527" spans="1:4" x14ac:dyDescent="0.3">
      <c r="A1527" s="313"/>
      <c r="D1527" s="313"/>
    </row>
    <row r="1528" spans="1:4" x14ac:dyDescent="0.3">
      <c r="A1528" s="313"/>
      <c r="D1528" s="313"/>
    </row>
    <row r="1529" spans="1:4" x14ac:dyDescent="0.3">
      <c r="A1529" s="313"/>
      <c r="D1529" s="313"/>
    </row>
    <row r="1530" spans="1:4" x14ac:dyDescent="0.3">
      <c r="A1530" s="313"/>
      <c r="D1530" s="313"/>
    </row>
    <row r="1531" spans="1:4" x14ac:dyDescent="0.3">
      <c r="A1531" s="313"/>
      <c r="D1531" s="313"/>
    </row>
    <row r="1532" spans="1:4" x14ac:dyDescent="0.3">
      <c r="A1532" s="313"/>
      <c r="D1532" s="313"/>
    </row>
    <row r="1533" spans="1:4" x14ac:dyDescent="0.3">
      <c r="A1533" s="313"/>
      <c r="D1533" s="313"/>
    </row>
    <row r="1534" spans="1:4" x14ac:dyDescent="0.3">
      <c r="A1534" s="313"/>
      <c r="D1534" s="313"/>
    </row>
    <row r="1535" spans="1:4" x14ac:dyDescent="0.3">
      <c r="A1535" s="313"/>
      <c r="D1535" s="313"/>
    </row>
    <row r="1536" spans="1:4" x14ac:dyDescent="0.3">
      <c r="A1536" s="313"/>
      <c r="D1536" s="313"/>
    </row>
    <row r="1537" spans="1:4" x14ac:dyDescent="0.3">
      <c r="A1537" s="313"/>
      <c r="D1537" s="313"/>
    </row>
    <row r="1538" spans="1:4" x14ac:dyDescent="0.3">
      <c r="A1538" s="313"/>
      <c r="D1538" s="313"/>
    </row>
    <row r="1539" spans="1:4" x14ac:dyDescent="0.3">
      <c r="A1539" s="313"/>
      <c r="D1539" s="313"/>
    </row>
    <row r="1540" spans="1:4" x14ac:dyDescent="0.3">
      <c r="A1540" s="313"/>
      <c r="D1540" s="313"/>
    </row>
    <row r="1541" spans="1:4" x14ac:dyDescent="0.3">
      <c r="A1541" s="313"/>
      <c r="D1541" s="313"/>
    </row>
    <row r="1542" spans="1:4" x14ac:dyDescent="0.3">
      <c r="A1542" s="313"/>
      <c r="D1542" s="313"/>
    </row>
    <row r="1543" spans="1:4" x14ac:dyDescent="0.3">
      <c r="A1543" s="313"/>
      <c r="D1543" s="313"/>
    </row>
    <row r="1544" spans="1:4" x14ac:dyDescent="0.3">
      <c r="A1544" s="313"/>
      <c r="D1544" s="313"/>
    </row>
    <row r="1545" spans="1:4" x14ac:dyDescent="0.3">
      <c r="A1545" s="313"/>
      <c r="D1545" s="313"/>
    </row>
    <row r="1546" spans="1:4" x14ac:dyDescent="0.3">
      <c r="A1546" s="313"/>
      <c r="D1546" s="313"/>
    </row>
    <row r="1547" spans="1:4" x14ac:dyDescent="0.3">
      <c r="A1547" s="313"/>
      <c r="D1547" s="313"/>
    </row>
    <row r="1548" spans="1:4" x14ac:dyDescent="0.3">
      <c r="A1548" s="313"/>
      <c r="D1548" s="313"/>
    </row>
    <row r="1549" spans="1:4" x14ac:dyDescent="0.3">
      <c r="A1549" s="313"/>
      <c r="D1549" s="313"/>
    </row>
    <row r="1550" spans="1:4" x14ac:dyDescent="0.3">
      <c r="A1550" s="313"/>
      <c r="D1550" s="313"/>
    </row>
    <row r="1551" spans="1:4" x14ac:dyDescent="0.3">
      <c r="A1551" s="313"/>
      <c r="D1551" s="313"/>
    </row>
    <row r="1552" spans="1:4" x14ac:dyDescent="0.3">
      <c r="A1552" s="313"/>
      <c r="D1552" s="313"/>
    </row>
    <row r="1553" spans="1:4" x14ac:dyDescent="0.3">
      <c r="A1553" s="313"/>
      <c r="D1553" s="313"/>
    </row>
    <row r="1554" spans="1:4" x14ac:dyDescent="0.3">
      <c r="A1554" s="313"/>
      <c r="D1554" s="313"/>
    </row>
    <row r="1555" spans="1:4" x14ac:dyDescent="0.3">
      <c r="A1555" s="313"/>
      <c r="D1555" s="313"/>
    </row>
    <row r="1556" spans="1:4" x14ac:dyDescent="0.3">
      <c r="A1556" s="313"/>
      <c r="D1556" s="313"/>
    </row>
    <row r="1557" spans="1:4" x14ac:dyDescent="0.3">
      <c r="A1557" s="313"/>
      <c r="D1557" s="313"/>
    </row>
    <row r="1558" spans="1:4" x14ac:dyDescent="0.3">
      <c r="A1558" s="313"/>
      <c r="D1558" s="313"/>
    </row>
    <row r="1559" spans="1:4" x14ac:dyDescent="0.3">
      <c r="A1559" s="313"/>
      <c r="D1559" s="313"/>
    </row>
    <row r="1560" spans="1:4" x14ac:dyDescent="0.3">
      <c r="A1560" s="313"/>
      <c r="D1560" s="313"/>
    </row>
    <row r="1561" spans="1:4" x14ac:dyDescent="0.3">
      <c r="A1561" s="313"/>
      <c r="D1561" s="313"/>
    </row>
    <row r="1562" spans="1:4" x14ac:dyDescent="0.3">
      <c r="A1562" s="313"/>
      <c r="D1562" s="313"/>
    </row>
    <row r="1563" spans="1:4" x14ac:dyDescent="0.3">
      <c r="A1563" s="313"/>
      <c r="D1563" s="313"/>
    </row>
    <row r="1564" spans="1:4" x14ac:dyDescent="0.3">
      <c r="A1564" s="313"/>
      <c r="D1564" s="313"/>
    </row>
    <row r="1565" spans="1:4" x14ac:dyDescent="0.3">
      <c r="A1565" s="313"/>
      <c r="D1565" s="313"/>
    </row>
    <row r="1566" spans="1:4" x14ac:dyDescent="0.3">
      <c r="A1566" s="313"/>
      <c r="D1566" s="313"/>
    </row>
    <row r="1567" spans="1:4" x14ac:dyDescent="0.3">
      <c r="A1567" s="313"/>
      <c r="D1567" s="313"/>
    </row>
    <row r="1568" spans="1:4" x14ac:dyDescent="0.3">
      <c r="A1568" s="313"/>
      <c r="D1568" s="313"/>
    </row>
    <row r="1569" spans="1:4" x14ac:dyDescent="0.3">
      <c r="A1569" s="313"/>
      <c r="D1569" s="313"/>
    </row>
    <row r="1570" spans="1:4" x14ac:dyDescent="0.3">
      <c r="A1570" s="313"/>
      <c r="D1570" s="313"/>
    </row>
    <row r="1571" spans="1:4" x14ac:dyDescent="0.3">
      <c r="A1571" s="313"/>
      <c r="D1571" s="313"/>
    </row>
    <row r="1572" spans="1:4" x14ac:dyDescent="0.3">
      <c r="A1572" s="313"/>
      <c r="D1572" s="313"/>
    </row>
    <row r="1573" spans="1:4" x14ac:dyDescent="0.3">
      <c r="A1573" s="313"/>
      <c r="D1573" s="313"/>
    </row>
    <row r="1574" spans="1:4" x14ac:dyDescent="0.3">
      <c r="A1574" s="313"/>
      <c r="D1574" s="313"/>
    </row>
    <row r="1575" spans="1:4" x14ac:dyDescent="0.3">
      <c r="A1575" s="313"/>
      <c r="D1575" s="313"/>
    </row>
    <row r="1576" spans="1:4" x14ac:dyDescent="0.3">
      <c r="A1576" s="313"/>
      <c r="D1576" s="313"/>
    </row>
    <row r="1577" spans="1:4" x14ac:dyDescent="0.3">
      <c r="A1577" s="313"/>
      <c r="D1577" s="313"/>
    </row>
    <row r="1578" spans="1:4" x14ac:dyDescent="0.3">
      <c r="A1578" s="313"/>
      <c r="D1578" s="313"/>
    </row>
    <row r="1579" spans="1:4" x14ac:dyDescent="0.3">
      <c r="A1579" s="313"/>
      <c r="D1579" s="313"/>
    </row>
    <row r="1580" spans="1:4" x14ac:dyDescent="0.3">
      <c r="A1580" s="313"/>
      <c r="D1580" s="313"/>
    </row>
    <row r="1581" spans="1:4" x14ac:dyDescent="0.3">
      <c r="A1581" s="313"/>
      <c r="D1581" s="313"/>
    </row>
    <row r="1582" spans="1:4" x14ac:dyDescent="0.3">
      <c r="A1582" s="313"/>
      <c r="D1582" s="313"/>
    </row>
    <row r="1583" spans="1:4" x14ac:dyDescent="0.3">
      <c r="A1583" s="313"/>
      <c r="D1583" s="313"/>
    </row>
    <row r="1584" spans="1:4" x14ac:dyDescent="0.3">
      <c r="A1584" s="313"/>
      <c r="D1584" s="313"/>
    </row>
    <row r="1585" spans="1:4" x14ac:dyDescent="0.3">
      <c r="A1585" s="313"/>
      <c r="D1585" s="313"/>
    </row>
    <row r="1586" spans="1:4" x14ac:dyDescent="0.3">
      <c r="A1586" s="313"/>
      <c r="D1586" s="313"/>
    </row>
    <row r="1587" spans="1:4" x14ac:dyDescent="0.3">
      <c r="A1587" s="313"/>
      <c r="D1587" s="313"/>
    </row>
    <row r="1588" spans="1:4" x14ac:dyDescent="0.3">
      <c r="A1588" s="313"/>
      <c r="D1588" s="313"/>
    </row>
    <row r="1589" spans="1:4" x14ac:dyDescent="0.3">
      <c r="A1589" s="313"/>
      <c r="D1589" s="313"/>
    </row>
    <row r="1590" spans="1:4" x14ac:dyDescent="0.3">
      <c r="A1590" s="313"/>
      <c r="D1590" s="313"/>
    </row>
    <row r="1591" spans="1:4" x14ac:dyDescent="0.3">
      <c r="A1591" s="313"/>
      <c r="D1591" s="313"/>
    </row>
    <row r="1592" spans="1:4" x14ac:dyDescent="0.3">
      <c r="A1592" s="313"/>
      <c r="D1592" s="313"/>
    </row>
    <row r="1593" spans="1:4" x14ac:dyDescent="0.3">
      <c r="A1593" s="313"/>
      <c r="D1593" s="313"/>
    </row>
    <row r="1594" spans="1:4" x14ac:dyDescent="0.3">
      <c r="A1594" s="313"/>
      <c r="D1594" s="313"/>
    </row>
    <row r="1595" spans="1:4" x14ac:dyDescent="0.3">
      <c r="A1595" s="313"/>
      <c r="D1595" s="313"/>
    </row>
    <row r="1596" spans="1:4" x14ac:dyDescent="0.3">
      <c r="A1596" s="313"/>
      <c r="D1596" s="313"/>
    </row>
    <row r="1597" spans="1:4" x14ac:dyDescent="0.3">
      <c r="A1597" s="313"/>
      <c r="D1597" s="313"/>
    </row>
    <row r="1598" spans="1:4" x14ac:dyDescent="0.3">
      <c r="A1598" s="313"/>
      <c r="D1598" s="313"/>
    </row>
    <row r="1599" spans="1:4" x14ac:dyDescent="0.3">
      <c r="A1599" s="313"/>
      <c r="D1599" s="313"/>
    </row>
    <row r="1600" spans="1:4" x14ac:dyDescent="0.3">
      <c r="A1600" s="313"/>
      <c r="D1600" s="313"/>
    </row>
    <row r="1601" spans="1:4" x14ac:dyDescent="0.3">
      <c r="A1601" s="313"/>
      <c r="D1601" s="313"/>
    </row>
    <row r="1602" spans="1:4" x14ac:dyDescent="0.3">
      <c r="A1602" s="313"/>
      <c r="D1602" s="313"/>
    </row>
    <row r="1603" spans="1:4" x14ac:dyDescent="0.3">
      <c r="A1603" s="313"/>
      <c r="D1603" s="313"/>
    </row>
    <row r="1604" spans="1:4" x14ac:dyDescent="0.3">
      <c r="A1604" s="313"/>
      <c r="D1604" s="313"/>
    </row>
    <row r="1605" spans="1:4" x14ac:dyDescent="0.3">
      <c r="A1605" s="313"/>
      <c r="D1605" s="313"/>
    </row>
    <row r="1606" spans="1:4" x14ac:dyDescent="0.3">
      <c r="A1606" s="313"/>
      <c r="D1606" s="313"/>
    </row>
    <row r="1607" spans="1:4" x14ac:dyDescent="0.3">
      <c r="A1607" s="313"/>
      <c r="D1607" s="313"/>
    </row>
    <row r="1608" spans="1:4" x14ac:dyDescent="0.3">
      <c r="A1608" s="313"/>
      <c r="D1608" s="313"/>
    </row>
    <row r="1609" spans="1:4" x14ac:dyDescent="0.3">
      <c r="A1609" s="313"/>
      <c r="D1609" s="313"/>
    </row>
    <row r="1610" spans="1:4" x14ac:dyDescent="0.3">
      <c r="A1610" s="313"/>
      <c r="D1610" s="313"/>
    </row>
    <row r="1611" spans="1:4" x14ac:dyDescent="0.3">
      <c r="A1611" s="313"/>
      <c r="D1611" s="313"/>
    </row>
    <row r="1612" spans="1:4" x14ac:dyDescent="0.3">
      <c r="A1612" s="313"/>
      <c r="D1612" s="313"/>
    </row>
    <row r="1613" spans="1:4" x14ac:dyDescent="0.3">
      <c r="A1613" s="313"/>
      <c r="D1613" s="313"/>
    </row>
    <row r="1614" spans="1:4" x14ac:dyDescent="0.3">
      <c r="A1614" s="313"/>
      <c r="D1614" s="313"/>
    </row>
    <row r="1615" spans="1:4" x14ac:dyDescent="0.3">
      <c r="A1615" s="313"/>
      <c r="D1615" s="313"/>
    </row>
    <row r="1616" spans="1:4" x14ac:dyDescent="0.3">
      <c r="A1616" s="313"/>
      <c r="D1616" s="313"/>
    </row>
    <row r="1617" spans="1:4" x14ac:dyDescent="0.3">
      <c r="A1617" s="313"/>
      <c r="D1617" s="313"/>
    </row>
    <row r="1618" spans="1:4" x14ac:dyDescent="0.3">
      <c r="A1618" s="313"/>
      <c r="D1618" s="313"/>
    </row>
    <row r="1619" spans="1:4" x14ac:dyDescent="0.3">
      <c r="A1619" s="313"/>
      <c r="D1619" s="313"/>
    </row>
    <row r="1620" spans="1:4" x14ac:dyDescent="0.3">
      <c r="A1620" s="313"/>
      <c r="D1620" s="313"/>
    </row>
    <row r="1621" spans="1:4" x14ac:dyDescent="0.3">
      <c r="A1621" s="313"/>
      <c r="D1621" s="313"/>
    </row>
    <row r="1622" spans="1:4" x14ac:dyDescent="0.3">
      <c r="A1622" s="313"/>
      <c r="D1622" s="313"/>
    </row>
    <row r="1623" spans="1:4" x14ac:dyDescent="0.3">
      <c r="A1623" s="313"/>
      <c r="D1623" s="313"/>
    </row>
    <row r="1624" spans="1:4" x14ac:dyDescent="0.3">
      <c r="A1624" s="313"/>
      <c r="D1624" s="313"/>
    </row>
    <row r="1625" spans="1:4" x14ac:dyDescent="0.3">
      <c r="A1625" s="313"/>
      <c r="D1625" s="313"/>
    </row>
    <row r="1626" spans="1:4" x14ac:dyDescent="0.3">
      <c r="A1626" s="313"/>
      <c r="D1626" s="313"/>
    </row>
    <row r="1627" spans="1:4" x14ac:dyDescent="0.3">
      <c r="A1627" s="313"/>
      <c r="D1627" s="313"/>
    </row>
    <row r="1628" spans="1:4" x14ac:dyDescent="0.3">
      <c r="A1628" s="313"/>
      <c r="D1628" s="313"/>
    </row>
    <row r="1629" spans="1:4" x14ac:dyDescent="0.3">
      <c r="A1629" s="313"/>
      <c r="D1629" s="313"/>
    </row>
    <row r="1630" spans="1:4" x14ac:dyDescent="0.3">
      <c r="A1630" s="313"/>
      <c r="D1630" s="313"/>
    </row>
    <row r="1631" spans="1:4" x14ac:dyDescent="0.3">
      <c r="A1631" s="313"/>
      <c r="D1631" s="313"/>
    </row>
    <row r="1632" spans="1:4" x14ac:dyDescent="0.3">
      <c r="A1632" s="313"/>
      <c r="D1632" s="313"/>
    </row>
    <row r="1633" spans="1:4" x14ac:dyDescent="0.3">
      <c r="A1633" s="313"/>
      <c r="D1633" s="313"/>
    </row>
    <row r="1634" spans="1:4" x14ac:dyDescent="0.3">
      <c r="A1634" s="313"/>
      <c r="D1634" s="313"/>
    </row>
    <row r="1635" spans="1:4" x14ac:dyDescent="0.3">
      <c r="A1635" s="313"/>
      <c r="D1635" s="313"/>
    </row>
    <row r="1636" spans="1:4" x14ac:dyDescent="0.3">
      <c r="A1636" s="313"/>
      <c r="D1636" s="313"/>
    </row>
    <row r="1637" spans="1:4" x14ac:dyDescent="0.3">
      <c r="A1637" s="313"/>
      <c r="D1637" s="313"/>
    </row>
    <row r="1638" spans="1:4" x14ac:dyDescent="0.3">
      <c r="A1638" s="313"/>
      <c r="D1638" s="313"/>
    </row>
    <row r="1639" spans="1:4" x14ac:dyDescent="0.3">
      <c r="A1639" s="313"/>
      <c r="D1639" s="313"/>
    </row>
    <row r="1640" spans="1:4" x14ac:dyDescent="0.3">
      <c r="A1640" s="313"/>
      <c r="D1640" s="313"/>
    </row>
    <row r="1641" spans="1:4" x14ac:dyDescent="0.3">
      <c r="A1641" s="313"/>
      <c r="D1641" s="313"/>
    </row>
    <row r="1642" spans="1:4" x14ac:dyDescent="0.3">
      <c r="A1642" s="313"/>
      <c r="D1642" s="313"/>
    </row>
    <row r="1643" spans="1:4" x14ac:dyDescent="0.3">
      <c r="A1643" s="313"/>
      <c r="D1643" s="313"/>
    </row>
    <row r="1644" spans="1:4" x14ac:dyDescent="0.3">
      <c r="A1644" s="313"/>
      <c r="D1644" s="313"/>
    </row>
    <row r="1645" spans="1:4" x14ac:dyDescent="0.3">
      <c r="A1645" s="313"/>
      <c r="D1645" s="313"/>
    </row>
    <row r="1646" spans="1:4" x14ac:dyDescent="0.3">
      <c r="A1646" s="313"/>
      <c r="D1646" s="313"/>
    </row>
    <row r="1647" spans="1:4" x14ac:dyDescent="0.3">
      <c r="A1647" s="313"/>
      <c r="D1647" s="313"/>
    </row>
    <row r="1648" spans="1:4" x14ac:dyDescent="0.3">
      <c r="A1648" s="313"/>
      <c r="D1648" s="313"/>
    </row>
    <row r="1649" spans="1:4" x14ac:dyDescent="0.3">
      <c r="A1649" s="313"/>
      <c r="D1649" s="313"/>
    </row>
    <row r="1650" spans="1:4" x14ac:dyDescent="0.3">
      <c r="A1650" s="313"/>
      <c r="D1650" s="313"/>
    </row>
    <row r="1651" spans="1:4" x14ac:dyDescent="0.3">
      <c r="A1651" s="313"/>
      <c r="D1651" s="313"/>
    </row>
    <row r="1652" spans="1:4" x14ac:dyDescent="0.3">
      <c r="A1652" s="313"/>
      <c r="D1652" s="313"/>
    </row>
    <row r="1653" spans="1:4" x14ac:dyDescent="0.3">
      <c r="A1653" s="313"/>
      <c r="D1653" s="313"/>
    </row>
    <row r="1654" spans="1:4" x14ac:dyDescent="0.3">
      <c r="A1654" s="313"/>
      <c r="D1654" s="313"/>
    </row>
    <row r="1655" spans="1:4" x14ac:dyDescent="0.3">
      <c r="A1655" s="313"/>
      <c r="D1655" s="313"/>
    </row>
    <row r="1656" spans="1:4" x14ac:dyDescent="0.3">
      <c r="A1656" s="313"/>
      <c r="D1656" s="313"/>
    </row>
    <row r="1657" spans="1:4" x14ac:dyDescent="0.3">
      <c r="A1657" s="313"/>
      <c r="D1657" s="313"/>
    </row>
    <row r="1658" spans="1:4" x14ac:dyDescent="0.3">
      <c r="A1658" s="313"/>
      <c r="D1658" s="313"/>
    </row>
    <row r="1659" spans="1:4" x14ac:dyDescent="0.3">
      <c r="A1659" s="313"/>
      <c r="D1659" s="313"/>
    </row>
    <row r="1660" spans="1:4" x14ac:dyDescent="0.3">
      <c r="A1660" s="313"/>
      <c r="D1660" s="313"/>
    </row>
    <row r="1661" spans="1:4" x14ac:dyDescent="0.3">
      <c r="A1661" s="313"/>
      <c r="D1661" s="313"/>
    </row>
    <row r="1662" spans="1:4" x14ac:dyDescent="0.3">
      <c r="A1662" s="313"/>
      <c r="D1662" s="313"/>
    </row>
    <row r="1663" spans="1:4" x14ac:dyDescent="0.3">
      <c r="A1663" s="313"/>
      <c r="D1663" s="313"/>
    </row>
    <row r="1664" spans="1:4" x14ac:dyDescent="0.3">
      <c r="A1664" s="313"/>
      <c r="D1664" s="313"/>
    </row>
    <row r="1665" spans="1:4" x14ac:dyDescent="0.3">
      <c r="A1665" s="313"/>
      <c r="D1665" s="313"/>
    </row>
    <row r="1666" spans="1:4" x14ac:dyDescent="0.3">
      <c r="A1666" s="313"/>
      <c r="D1666" s="313"/>
    </row>
    <row r="1667" spans="1:4" x14ac:dyDescent="0.3">
      <c r="A1667" s="313"/>
      <c r="D1667" s="313"/>
    </row>
    <row r="1668" spans="1:4" x14ac:dyDescent="0.3">
      <c r="A1668" s="313"/>
      <c r="D1668" s="313"/>
    </row>
    <row r="1669" spans="1:4" x14ac:dyDescent="0.3">
      <c r="A1669" s="313"/>
      <c r="D1669" s="313"/>
    </row>
    <row r="1670" spans="1:4" x14ac:dyDescent="0.3">
      <c r="A1670" s="313"/>
      <c r="D1670" s="313"/>
    </row>
    <row r="1671" spans="1:4" x14ac:dyDescent="0.3">
      <c r="A1671" s="313"/>
      <c r="D1671" s="313"/>
    </row>
    <row r="1672" spans="1:4" x14ac:dyDescent="0.3">
      <c r="A1672" s="313"/>
      <c r="D1672" s="313"/>
    </row>
    <row r="1673" spans="1:4" x14ac:dyDescent="0.3">
      <c r="A1673" s="313"/>
      <c r="D1673" s="313"/>
    </row>
    <row r="1674" spans="1:4" x14ac:dyDescent="0.3">
      <c r="A1674" s="313"/>
      <c r="D1674" s="313"/>
    </row>
    <row r="1675" spans="1:4" x14ac:dyDescent="0.3">
      <c r="A1675" s="313"/>
      <c r="D1675" s="313"/>
    </row>
    <row r="1676" spans="1:4" x14ac:dyDescent="0.3">
      <c r="A1676" s="313"/>
      <c r="D1676" s="313"/>
    </row>
    <row r="1677" spans="1:4" x14ac:dyDescent="0.3">
      <c r="A1677" s="313"/>
      <c r="D1677" s="313"/>
    </row>
    <row r="1678" spans="1:4" x14ac:dyDescent="0.3">
      <c r="A1678" s="313"/>
      <c r="D1678" s="313"/>
    </row>
    <row r="1679" spans="1:4" x14ac:dyDescent="0.3">
      <c r="A1679" s="313"/>
      <c r="D1679" s="313"/>
    </row>
    <row r="1680" spans="1:4" x14ac:dyDescent="0.3">
      <c r="A1680" s="313"/>
      <c r="D1680" s="313"/>
    </row>
    <row r="1681" spans="1:4" x14ac:dyDescent="0.3">
      <c r="A1681" s="313"/>
      <c r="D1681" s="313"/>
    </row>
    <row r="1682" spans="1:4" x14ac:dyDescent="0.3">
      <c r="A1682" s="313"/>
      <c r="D1682" s="313"/>
    </row>
    <row r="1683" spans="1:4" x14ac:dyDescent="0.3">
      <c r="A1683" s="313"/>
      <c r="D1683" s="313"/>
    </row>
    <row r="1684" spans="1:4" x14ac:dyDescent="0.3">
      <c r="A1684" s="313"/>
      <c r="D1684" s="313"/>
    </row>
    <row r="1685" spans="1:4" x14ac:dyDescent="0.3">
      <c r="A1685" s="313"/>
      <c r="D1685" s="313"/>
    </row>
    <row r="1686" spans="1:4" x14ac:dyDescent="0.3">
      <c r="A1686" s="313"/>
      <c r="D1686" s="313"/>
    </row>
    <row r="1687" spans="1:4" x14ac:dyDescent="0.3">
      <c r="A1687" s="313"/>
      <c r="D1687" s="313"/>
    </row>
    <row r="1688" spans="1:4" x14ac:dyDescent="0.3">
      <c r="A1688" s="313"/>
      <c r="D1688" s="313"/>
    </row>
    <row r="1689" spans="1:4" x14ac:dyDescent="0.3">
      <c r="A1689" s="313"/>
      <c r="D1689" s="313"/>
    </row>
    <row r="1690" spans="1:4" x14ac:dyDescent="0.3">
      <c r="A1690" s="313"/>
      <c r="D1690" s="313"/>
    </row>
    <row r="1691" spans="1:4" x14ac:dyDescent="0.3">
      <c r="A1691" s="313"/>
      <c r="D1691" s="313"/>
    </row>
    <row r="1692" spans="1:4" x14ac:dyDescent="0.3">
      <c r="A1692" s="313"/>
      <c r="D1692" s="313"/>
    </row>
    <row r="1693" spans="1:4" x14ac:dyDescent="0.3">
      <c r="A1693" s="313"/>
      <c r="D1693" s="313"/>
    </row>
    <row r="1694" spans="1:4" x14ac:dyDescent="0.3">
      <c r="A1694" s="313"/>
      <c r="D1694" s="313"/>
    </row>
    <row r="1695" spans="1:4" x14ac:dyDescent="0.3">
      <c r="A1695" s="313"/>
      <c r="D1695" s="313"/>
    </row>
    <row r="1696" spans="1:4" x14ac:dyDescent="0.3">
      <c r="A1696" s="313"/>
      <c r="D1696" s="313"/>
    </row>
    <row r="1697" spans="1:4" x14ac:dyDescent="0.3">
      <c r="A1697" s="313"/>
      <c r="D1697" s="313"/>
    </row>
    <row r="1698" spans="1:4" x14ac:dyDescent="0.3">
      <c r="A1698" s="313"/>
      <c r="D1698" s="313"/>
    </row>
    <row r="1699" spans="1:4" x14ac:dyDescent="0.3">
      <c r="A1699" s="313"/>
      <c r="D1699" s="313"/>
    </row>
    <row r="1700" spans="1:4" x14ac:dyDescent="0.3">
      <c r="A1700" s="313"/>
      <c r="D1700" s="313"/>
    </row>
    <row r="1701" spans="1:4" x14ac:dyDescent="0.3">
      <c r="A1701" s="313"/>
      <c r="D1701" s="313"/>
    </row>
    <row r="1702" spans="1:4" x14ac:dyDescent="0.3">
      <c r="A1702" s="313"/>
      <c r="D1702" s="313"/>
    </row>
    <row r="1703" spans="1:4" x14ac:dyDescent="0.3">
      <c r="A1703" s="313"/>
      <c r="D1703" s="313"/>
    </row>
    <row r="1704" spans="1:4" x14ac:dyDescent="0.3">
      <c r="A1704" s="313"/>
      <c r="D1704" s="313"/>
    </row>
    <row r="1705" spans="1:4" x14ac:dyDescent="0.3">
      <c r="A1705" s="313"/>
      <c r="D1705" s="313"/>
    </row>
    <row r="1706" spans="1:4" x14ac:dyDescent="0.3">
      <c r="A1706" s="313"/>
      <c r="D1706" s="313"/>
    </row>
    <row r="1707" spans="1:4" x14ac:dyDescent="0.3">
      <c r="A1707" s="313"/>
      <c r="D1707" s="313"/>
    </row>
    <row r="1708" spans="1:4" x14ac:dyDescent="0.3">
      <c r="A1708" s="313"/>
      <c r="D1708" s="313"/>
    </row>
    <row r="1709" spans="1:4" x14ac:dyDescent="0.3">
      <c r="A1709" s="313"/>
      <c r="D1709" s="313"/>
    </row>
    <row r="1710" spans="1:4" x14ac:dyDescent="0.3">
      <c r="A1710" s="313"/>
      <c r="D1710" s="313"/>
    </row>
    <row r="1711" spans="1:4" x14ac:dyDescent="0.3">
      <c r="A1711" s="313"/>
      <c r="D1711" s="313"/>
    </row>
    <row r="1712" spans="1:4" x14ac:dyDescent="0.3">
      <c r="A1712" s="313"/>
      <c r="D1712" s="313"/>
    </row>
    <row r="1713" spans="1:4" x14ac:dyDescent="0.3">
      <c r="A1713" s="313"/>
      <c r="D1713" s="313"/>
    </row>
    <row r="1714" spans="1:4" x14ac:dyDescent="0.3">
      <c r="A1714" s="313"/>
      <c r="D1714" s="313"/>
    </row>
    <row r="1715" spans="1:4" x14ac:dyDescent="0.3">
      <c r="A1715" s="313"/>
      <c r="D1715" s="313"/>
    </row>
    <row r="1716" spans="1:4" x14ac:dyDescent="0.3">
      <c r="A1716" s="313"/>
      <c r="D1716" s="313"/>
    </row>
    <row r="1717" spans="1:4" x14ac:dyDescent="0.3">
      <c r="A1717" s="313"/>
      <c r="D1717" s="313"/>
    </row>
    <row r="1718" spans="1:4" x14ac:dyDescent="0.3">
      <c r="A1718" s="313"/>
      <c r="D1718" s="313"/>
    </row>
    <row r="1719" spans="1:4" x14ac:dyDescent="0.3">
      <c r="A1719" s="313"/>
      <c r="D1719" s="313"/>
    </row>
    <row r="1720" spans="1:4" x14ac:dyDescent="0.3">
      <c r="A1720" s="313"/>
      <c r="D1720" s="313"/>
    </row>
    <row r="1721" spans="1:4" x14ac:dyDescent="0.3">
      <c r="A1721" s="313"/>
      <c r="D1721" s="313"/>
    </row>
    <row r="1722" spans="1:4" x14ac:dyDescent="0.3">
      <c r="A1722" s="313"/>
      <c r="D1722" s="313"/>
    </row>
    <row r="1723" spans="1:4" x14ac:dyDescent="0.3">
      <c r="A1723" s="313"/>
      <c r="D1723" s="313"/>
    </row>
    <row r="1724" spans="1:4" x14ac:dyDescent="0.3">
      <c r="A1724" s="313"/>
      <c r="D1724" s="313"/>
    </row>
    <row r="1725" spans="1:4" x14ac:dyDescent="0.3">
      <c r="A1725" s="313"/>
      <c r="D1725" s="313"/>
    </row>
    <row r="1726" spans="1:4" x14ac:dyDescent="0.3">
      <c r="A1726" s="313"/>
      <c r="D1726" s="313"/>
    </row>
    <row r="1727" spans="1:4" x14ac:dyDescent="0.3">
      <c r="A1727" s="313"/>
      <c r="D1727" s="313"/>
    </row>
    <row r="1728" spans="1:4" x14ac:dyDescent="0.3">
      <c r="A1728" s="313"/>
      <c r="D1728" s="313"/>
    </row>
    <row r="1729" spans="1:4" x14ac:dyDescent="0.3">
      <c r="A1729" s="313"/>
      <c r="D1729" s="313"/>
    </row>
    <row r="1730" spans="1:4" x14ac:dyDescent="0.3">
      <c r="A1730" s="313"/>
      <c r="D1730" s="313"/>
    </row>
    <row r="1731" spans="1:4" x14ac:dyDescent="0.3">
      <c r="A1731" s="313"/>
      <c r="D1731" s="313"/>
    </row>
    <row r="1732" spans="1:4" x14ac:dyDescent="0.3">
      <c r="A1732" s="313"/>
      <c r="D1732" s="313"/>
    </row>
    <row r="1733" spans="1:4" x14ac:dyDescent="0.3">
      <c r="A1733" s="313"/>
      <c r="D1733" s="313"/>
    </row>
    <row r="1734" spans="1:4" x14ac:dyDescent="0.3">
      <c r="A1734" s="313"/>
      <c r="D1734" s="313"/>
    </row>
    <row r="1735" spans="1:4" x14ac:dyDescent="0.3">
      <c r="A1735" s="313"/>
      <c r="D1735" s="313"/>
    </row>
    <row r="1736" spans="1:4" x14ac:dyDescent="0.3">
      <c r="A1736" s="313"/>
      <c r="D1736" s="313"/>
    </row>
    <row r="1737" spans="1:4" x14ac:dyDescent="0.3">
      <c r="A1737" s="313"/>
      <c r="D1737" s="313"/>
    </row>
    <row r="1738" spans="1:4" x14ac:dyDescent="0.3">
      <c r="A1738" s="313"/>
      <c r="D1738" s="313"/>
    </row>
    <row r="1739" spans="1:4" x14ac:dyDescent="0.3">
      <c r="A1739" s="313"/>
      <c r="D1739" s="313"/>
    </row>
    <row r="1740" spans="1:4" x14ac:dyDescent="0.3">
      <c r="A1740" s="313"/>
      <c r="D1740" s="313"/>
    </row>
    <row r="1741" spans="1:4" x14ac:dyDescent="0.3">
      <c r="A1741" s="313"/>
      <c r="D1741" s="313"/>
    </row>
    <row r="1742" spans="1:4" x14ac:dyDescent="0.3">
      <c r="A1742" s="313"/>
      <c r="D1742" s="313"/>
    </row>
    <row r="1743" spans="1:4" x14ac:dyDescent="0.3">
      <c r="A1743" s="313"/>
      <c r="D1743" s="313"/>
    </row>
    <row r="1744" spans="1:4" x14ac:dyDescent="0.3">
      <c r="A1744" s="313"/>
      <c r="D1744" s="313"/>
    </row>
    <row r="1745" spans="1:4" x14ac:dyDescent="0.3">
      <c r="A1745" s="313"/>
      <c r="D1745" s="313"/>
    </row>
    <row r="1746" spans="1:4" x14ac:dyDescent="0.3">
      <c r="A1746" s="313"/>
      <c r="D1746" s="313"/>
    </row>
    <row r="1747" spans="1:4" x14ac:dyDescent="0.3">
      <c r="A1747" s="313"/>
      <c r="D1747" s="313"/>
    </row>
    <row r="1748" spans="1:4" x14ac:dyDescent="0.3">
      <c r="A1748" s="313"/>
      <c r="D1748" s="313"/>
    </row>
    <row r="1749" spans="1:4" x14ac:dyDescent="0.3">
      <c r="A1749" s="313"/>
      <c r="D1749" s="313"/>
    </row>
    <row r="1750" spans="1:4" x14ac:dyDescent="0.3">
      <c r="A1750" s="313"/>
      <c r="D1750" s="313"/>
    </row>
    <row r="1751" spans="1:4" x14ac:dyDescent="0.3">
      <c r="A1751" s="313"/>
      <c r="D1751" s="313"/>
    </row>
    <row r="1752" spans="1:4" x14ac:dyDescent="0.3">
      <c r="A1752" s="313"/>
      <c r="D1752" s="313"/>
    </row>
    <row r="1753" spans="1:4" x14ac:dyDescent="0.3">
      <c r="A1753" s="313"/>
      <c r="D1753" s="313"/>
    </row>
    <row r="1754" spans="1:4" x14ac:dyDescent="0.3">
      <c r="A1754" s="313"/>
      <c r="D1754" s="313"/>
    </row>
    <row r="1755" spans="1:4" x14ac:dyDescent="0.3">
      <c r="A1755" s="313"/>
      <c r="D1755" s="313"/>
    </row>
    <row r="1756" spans="1:4" x14ac:dyDescent="0.3">
      <c r="A1756" s="313"/>
      <c r="D1756" s="313"/>
    </row>
    <row r="1757" spans="1:4" x14ac:dyDescent="0.3">
      <c r="A1757" s="313"/>
      <c r="D1757" s="313"/>
    </row>
    <row r="1758" spans="1:4" x14ac:dyDescent="0.3">
      <c r="A1758" s="313"/>
      <c r="D1758" s="313"/>
    </row>
    <row r="1759" spans="1:4" x14ac:dyDescent="0.3">
      <c r="A1759" s="313"/>
      <c r="D1759" s="313"/>
    </row>
    <row r="1760" spans="1:4" x14ac:dyDescent="0.3">
      <c r="A1760" s="313"/>
      <c r="D1760" s="313"/>
    </row>
    <row r="1761" spans="1:4" x14ac:dyDescent="0.3">
      <c r="A1761" s="313"/>
      <c r="D1761" s="313"/>
    </row>
    <row r="1762" spans="1:4" x14ac:dyDescent="0.3">
      <c r="A1762" s="313"/>
      <c r="D1762" s="313"/>
    </row>
    <row r="1763" spans="1:4" x14ac:dyDescent="0.3">
      <c r="A1763" s="313"/>
      <c r="D1763" s="313"/>
    </row>
    <row r="1764" spans="1:4" x14ac:dyDescent="0.3">
      <c r="A1764" s="313"/>
      <c r="D1764" s="313"/>
    </row>
    <row r="1765" spans="1:4" x14ac:dyDescent="0.3">
      <c r="A1765" s="313"/>
      <c r="D1765" s="313"/>
    </row>
    <row r="1766" spans="1:4" x14ac:dyDescent="0.3">
      <c r="A1766" s="313"/>
      <c r="D1766" s="313"/>
    </row>
    <row r="1767" spans="1:4" x14ac:dyDescent="0.3">
      <c r="A1767" s="313"/>
      <c r="D1767" s="313"/>
    </row>
    <row r="1768" spans="1:4" x14ac:dyDescent="0.3">
      <c r="A1768" s="313"/>
      <c r="D1768" s="313"/>
    </row>
    <row r="1769" spans="1:4" x14ac:dyDescent="0.3">
      <c r="A1769" s="313"/>
      <c r="D1769" s="313"/>
    </row>
    <row r="1770" spans="1:4" x14ac:dyDescent="0.3">
      <c r="A1770" s="313"/>
      <c r="D1770" s="313"/>
    </row>
    <row r="1771" spans="1:4" x14ac:dyDescent="0.3">
      <c r="A1771" s="313"/>
      <c r="D1771" s="313"/>
    </row>
    <row r="1772" spans="1:4" x14ac:dyDescent="0.3">
      <c r="A1772" s="313"/>
      <c r="D1772" s="313"/>
    </row>
    <row r="1773" spans="1:4" x14ac:dyDescent="0.3">
      <c r="A1773" s="313"/>
      <c r="D1773" s="313"/>
    </row>
    <row r="1774" spans="1:4" x14ac:dyDescent="0.3">
      <c r="A1774" s="313"/>
      <c r="D1774" s="313"/>
    </row>
    <row r="1775" spans="1:4" x14ac:dyDescent="0.3">
      <c r="A1775" s="313"/>
      <c r="D1775" s="313"/>
    </row>
    <row r="1776" spans="1:4" x14ac:dyDescent="0.3">
      <c r="A1776" s="313"/>
      <c r="D1776" s="313"/>
    </row>
    <row r="1777" spans="1:4" x14ac:dyDescent="0.3">
      <c r="A1777" s="313"/>
      <c r="D1777" s="313"/>
    </row>
    <row r="1778" spans="1:4" x14ac:dyDescent="0.3">
      <c r="A1778" s="313"/>
      <c r="D1778" s="313"/>
    </row>
    <row r="1779" spans="1:4" x14ac:dyDescent="0.3">
      <c r="A1779" s="313"/>
      <c r="D1779" s="313"/>
    </row>
    <row r="1780" spans="1:4" x14ac:dyDescent="0.3">
      <c r="A1780" s="313"/>
      <c r="D1780" s="313"/>
    </row>
    <row r="1781" spans="1:4" x14ac:dyDescent="0.3">
      <c r="A1781" s="313"/>
      <c r="D1781" s="313"/>
    </row>
    <row r="1782" spans="1:4" x14ac:dyDescent="0.3">
      <c r="A1782" s="313"/>
      <c r="D1782" s="313"/>
    </row>
    <row r="1783" spans="1:4" x14ac:dyDescent="0.3">
      <c r="A1783" s="313"/>
      <c r="D1783" s="313"/>
    </row>
    <row r="1784" spans="1:4" x14ac:dyDescent="0.3">
      <c r="A1784" s="313"/>
      <c r="D1784" s="313"/>
    </row>
    <row r="1785" spans="1:4" x14ac:dyDescent="0.3">
      <c r="A1785" s="313"/>
      <c r="D1785" s="313"/>
    </row>
    <row r="1786" spans="1:4" x14ac:dyDescent="0.3">
      <c r="A1786" s="313"/>
      <c r="D1786" s="313"/>
    </row>
    <row r="1787" spans="1:4" x14ac:dyDescent="0.3">
      <c r="A1787" s="313"/>
      <c r="D1787" s="313"/>
    </row>
    <row r="1788" spans="1:4" x14ac:dyDescent="0.3">
      <c r="A1788" s="313"/>
      <c r="D1788" s="313"/>
    </row>
    <row r="1789" spans="1:4" x14ac:dyDescent="0.3">
      <c r="A1789" s="313"/>
      <c r="D1789" s="313"/>
    </row>
    <row r="1790" spans="1:4" x14ac:dyDescent="0.3">
      <c r="A1790" s="313"/>
      <c r="D1790" s="313"/>
    </row>
    <row r="1791" spans="1:4" x14ac:dyDescent="0.3">
      <c r="A1791" s="313"/>
      <c r="D1791" s="313"/>
    </row>
    <row r="1792" spans="1:4" x14ac:dyDescent="0.3">
      <c r="A1792" s="313"/>
      <c r="D1792" s="313"/>
    </row>
    <row r="1793" spans="1:4" x14ac:dyDescent="0.3">
      <c r="A1793" s="313"/>
      <c r="D1793" s="313"/>
    </row>
    <row r="1794" spans="1:4" x14ac:dyDescent="0.3">
      <c r="A1794" s="313"/>
      <c r="D1794" s="313"/>
    </row>
    <row r="1795" spans="1:4" x14ac:dyDescent="0.3">
      <c r="A1795" s="313"/>
      <c r="D1795" s="313"/>
    </row>
    <row r="1796" spans="1:4" x14ac:dyDescent="0.3">
      <c r="A1796" s="313"/>
      <c r="D1796" s="313"/>
    </row>
    <row r="1797" spans="1:4" x14ac:dyDescent="0.3">
      <c r="A1797" s="313"/>
      <c r="D1797" s="313"/>
    </row>
    <row r="1798" spans="1:4" x14ac:dyDescent="0.3">
      <c r="A1798" s="313"/>
      <c r="D1798" s="313"/>
    </row>
    <row r="1799" spans="1:4" x14ac:dyDescent="0.3">
      <c r="A1799" s="313"/>
      <c r="D1799" s="313"/>
    </row>
    <row r="1800" spans="1:4" x14ac:dyDescent="0.3">
      <c r="A1800" s="313"/>
      <c r="D1800" s="313"/>
    </row>
    <row r="1801" spans="1:4" x14ac:dyDescent="0.3">
      <c r="A1801" s="313"/>
      <c r="D1801" s="313"/>
    </row>
    <row r="1802" spans="1:4" x14ac:dyDescent="0.3">
      <c r="A1802" s="313"/>
      <c r="D1802" s="313"/>
    </row>
    <row r="1803" spans="1:4" x14ac:dyDescent="0.3">
      <c r="A1803" s="313"/>
      <c r="D1803" s="313"/>
    </row>
    <row r="1804" spans="1:4" x14ac:dyDescent="0.3">
      <c r="A1804" s="313"/>
      <c r="D1804" s="313"/>
    </row>
    <row r="1805" spans="1:4" x14ac:dyDescent="0.3">
      <c r="A1805" s="313"/>
      <c r="D1805" s="313"/>
    </row>
    <row r="1806" spans="1:4" x14ac:dyDescent="0.3">
      <c r="A1806" s="313"/>
      <c r="D1806" s="313"/>
    </row>
    <row r="1807" spans="1:4" x14ac:dyDescent="0.3">
      <c r="A1807" s="313"/>
      <c r="D1807" s="313"/>
    </row>
    <row r="1808" spans="1:4" x14ac:dyDescent="0.3">
      <c r="A1808" s="313"/>
      <c r="D1808" s="313"/>
    </row>
    <row r="1809" spans="1:4" x14ac:dyDescent="0.3">
      <c r="A1809" s="313"/>
      <c r="D1809" s="313"/>
    </row>
    <row r="1810" spans="1:4" x14ac:dyDescent="0.3">
      <c r="A1810" s="313"/>
      <c r="D1810" s="313"/>
    </row>
    <row r="1811" spans="1:4" x14ac:dyDescent="0.3">
      <c r="A1811" s="313"/>
      <c r="D1811" s="313"/>
    </row>
    <row r="1812" spans="1:4" x14ac:dyDescent="0.3">
      <c r="A1812" s="313"/>
      <c r="D1812" s="313"/>
    </row>
    <row r="1813" spans="1:4" x14ac:dyDescent="0.3">
      <c r="A1813" s="313"/>
      <c r="D1813" s="313"/>
    </row>
    <row r="1814" spans="1:4" x14ac:dyDescent="0.3">
      <c r="A1814" s="313"/>
      <c r="D1814" s="313"/>
    </row>
    <row r="1815" spans="1:4" x14ac:dyDescent="0.3">
      <c r="A1815" s="313"/>
      <c r="D1815" s="313"/>
    </row>
    <row r="1816" spans="1:4" x14ac:dyDescent="0.3">
      <c r="A1816" s="313"/>
      <c r="D1816" s="313"/>
    </row>
    <row r="1817" spans="1:4" x14ac:dyDescent="0.3">
      <c r="A1817" s="313"/>
      <c r="D1817" s="313"/>
    </row>
    <row r="1818" spans="1:4" x14ac:dyDescent="0.3">
      <c r="A1818" s="313"/>
      <c r="D1818" s="313"/>
    </row>
    <row r="1819" spans="1:4" x14ac:dyDescent="0.3">
      <c r="A1819" s="313"/>
      <c r="D1819" s="313"/>
    </row>
    <row r="1820" spans="1:4" x14ac:dyDescent="0.3">
      <c r="A1820" s="313"/>
      <c r="D1820" s="313"/>
    </row>
    <row r="1821" spans="1:4" x14ac:dyDescent="0.3">
      <c r="A1821" s="313"/>
      <c r="D1821" s="313"/>
    </row>
    <row r="1822" spans="1:4" x14ac:dyDescent="0.3">
      <c r="A1822" s="313"/>
      <c r="D1822" s="313"/>
    </row>
    <row r="1823" spans="1:4" x14ac:dyDescent="0.3">
      <c r="A1823" s="313"/>
      <c r="D1823" s="313"/>
    </row>
    <row r="1824" spans="1:4" x14ac:dyDescent="0.3">
      <c r="A1824" s="313"/>
      <c r="D1824" s="313"/>
    </row>
    <row r="1825" spans="1:4" x14ac:dyDescent="0.3">
      <c r="A1825" s="313"/>
      <c r="D1825" s="313"/>
    </row>
    <row r="1826" spans="1:4" x14ac:dyDescent="0.3">
      <c r="A1826" s="313"/>
      <c r="D1826" s="313"/>
    </row>
    <row r="1827" spans="1:4" x14ac:dyDescent="0.3">
      <c r="A1827" s="313"/>
      <c r="D1827" s="313"/>
    </row>
    <row r="1828" spans="1:4" x14ac:dyDescent="0.3">
      <c r="A1828" s="313"/>
      <c r="D1828" s="313"/>
    </row>
    <row r="1829" spans="1:4" x14ac:dyDescent="0.3">
      <c r="A1829" s="313"/>
      <c r="D1829" s="313"/>
    </row>
    <row r="1830" spans="1:4" x14ac:dyDescent="0.3">
      <c r="A1830" s="313"/>
      <c r="D1830" s="313"/>
    </row>
    <row r="1831" spans="1:4" x14ac:dyDescent="0.3">
      <c r="A1831" s="313"/>
      <c r="D1831" s="313"/>
    </row>
    <row r="1832" spans="1:4" x14ac:dyDescent="0.3">
      <c r="A1832" s="313"/>
      <c r="D1832" s="313"/>
    </row>
    <row r="1833" spans="1:4" x14ac:dyDescent="0.3">
      <c r="A1833" s="313"/>
      <c r="D1833" s="313"/>
    </row>
    <row r="1834" spans="1:4" x14ac:dyDescent="0.3">
      <c r="A1834" s="313"/>
      <c r="D1834" s="313"/>
    </row>
    <row r="1835" spans="1:4" x14ac:dyDescent="0.3">
      <c r="A1835" s="313"/>
      <c r="D1835" s="313"/>
    </row>
    <row r="1836" spans="1:4" x14ac:dyDescent="0.3">
      <c r="A1836" s="313"/>
      <c r="D1836" s="313"/>
    </row>
    <row r="1837" spans="1:4" x14ac:dyDescent="0.3">
      <c r="A1837" s="313"/>
      <c r="D1837" s="313"/>
    </row>
    <row r="1838" spans="1:4" x14ac:dyDescent="0.3">
      <c r="A1838" s="313"/>
      <c r="D1838" s="313"/>
    </row>
    <row r="1839" spans="1:4" x14ac:dyDescent="0.3">
      <c r="A1839" s="313"/>
      <c r="D1839" s="313"/>
    </row>
    <row r="1840" spans="1:4" x14ac:dyDescent="0.3">
      <c r="A1840" s="313"/>
      <c r="D1840" s="313"/>
    </row>
    <row r="1841" spans="1:4" x14ac:dyDescent="0.3">
      <c r="A1841" s="313"/>
      <c r="D1841" s="313"/>
    </row>
    <row r="1842" spans="1:4" x14ac:dyDescent="0.3">
      <c r="A1842" s="313"/>
      <c r="D1842" s="313"/>
    </row>
    <row r="1843" spans="1:4" x14ac:dyDescent="0.3">
      <c r="A1843" s="313"/>
      <c r="D1843" s="313"/>
    </row>
    <row r="1844" spans="1:4" x14ac:dyDescent="0.3">
      <c r="A1844" s="313"/>
      <c r="D1844" s="313"/>
    </row>
    <row r="1845" spans="1:4" x14ac:dyDescent="0.3">
      <c r="A1845" s="313"/>
      <c r="D1845" s="313"/>
    </row>
    <row r="1846" spans="1:4" x14ac:dyDescent="0.3">
      <c r="A1846" s="313"/>
      <c r="D1846" s="313"/>
    </row>
    <row r="1847" spans="1:4" x14ac:dyDescent="0.3">
      <c r="A1847" s="313"/>
      <c r="D1847" s="313"/>
    </row>
    <row r="1848" spans="1:4" x14ac:dyDescent="0.3">
      <c r="A1848" s="313"/>
      <c r="D1848" s="313"/>
    </row>
    <row r="1849" spans="1:4" x14ac:dyDescent="0.3">
      <c r="A1849" s="313"/>
      <c r="D1849" s="313"/>
    </row>
    <row r="1850" spans="1:4" x14ac:dyDescent="0.3">
      <c r="A1850" s="313"/>
      <c r="D1850" s="313"/>
    </row>
    <row r="1851" spans="1:4" x14ac:dyDescent="0.3">
      <c r="A1851" s="313"/>
      <c r="D1851" s="313"/>
    </row>
    <row r="1852" spans="1:4" x14ac:dyDescent="0.3">
      <c r="A1852" s="313"/>
      <c r="D1852" s="313"/>
    </row>
    <row r="1853" spans="1:4" x14ac:dyDescent="0.3">
      <c r="A1853" s="313"/>
      <c r="D1853" s="313"/>
    </row>
    <row r="1854" spans="1:4" x14ac:dyDescent="0.3">
      <c r="A1854" s="313"/>
      <c r="D1854" s="313"/>
    </row>
    <row r="1855" spans="1:4" x14ac:dyDescent="0.3">
      <c r="A1855" s="313"/>
      <c r="D1855" s="313"/>
    </row>
    <row r="1856" spans="1:4" x14ac:dyDescent="0.3">
      <c r="A1856" s="313"/>
      <c r="D1856" s="313"/>
    </row>
    <row r="1857" spans="1:4" x14ac:dyDescent="0.3">
      <c r="A1857" s="313"/>
      <c r="D1857" s="313"/>
    </row>
    <row r="1858" spans="1:4" x14ac:dyDescent="0.3">
      <c r="A1858" s="313"/>
      <c r="D1858" s="313"/>
    </row>
    <row r="1859" spans="1:4" x14ac:dyDescent="0.3">
      <c r="A1859" s="313"/>
      <c r="D1859" s="313"/>
    </row>
    <row r="1860" spans="1:4" x14ac:dyDescent="0.3">
      <c r="A1860" s="313"/>
      <c r="D1860" s="313"/>
    </row>
    <row r="1861" spans="1:4" x14ac:dyDescent="0.3">
      <c r="A1861" s="313"/>
      <c r="D1861" s="313"/>
    </row>
    <row r="1862" spans="1:4" x14ac:dyDescent="0.3">
      <c r="A1862" s="313"/>
      <c r="D1862" s="313"/>
    </row>
    <row r="1863" spans="1:4" x14ac:dyDescent="0.3">
      <c r="A1863" s="313"/>
      <c r="D1863" s="313"/>
    </row>
    <row r="1864" spans="1:4" x14ac:dyDescent="0.3">
      <c r="A1864" s="313"/>
      <c r="D1864" s="313"/>
    </row>
    <row r="1865" spans="1:4" x14ac:dyDescent="0.3">
      <c r="A1865" s="313"/>
      <c r="D1865" s="313"/>
    </row>
    <row r="1866" spans="1:4" x14ac:dyDescent="0.3">
      <c r="A1866" s="313"/>
      <c r="D1866" s="313"/>
    </row>
    <row r="1867" spans="1:4" x14ac:dyDescent="0.3">
      <c r="A1867" s="313"/>
      <c r="D1867" s="313"/>
    </row>
    <row r="1868" spans="1:4" x14ac:dyDescent="0.3">
      <c r="A1868" s="313"/>
      <c r="D1868" s="313"/>
    </row>
    <row r="1869" spans="1:4" x14ac:dyDescent="0.3">
      <c r="A1869" s="313"/>
      <c r="D1869" s="313"/>
    </row>
    <row r="1870" spans="1:4" x14ac:dyDescent="0.3">
      <c r="A1870" s="313"/>
      <c r="D1870" s="313"/>
    </row>
    <row r="1871" spans="1:4" x14ac:dyDescent="0.3">
      <c r="A1871" s="313"/>
      <c r="D1871" s="313"/>
    </row>
    <row r="1872" spans="1:4" x14ac:dyDescent="0.3">
      <c r="A1872" s="313"/>
      <c r="D1872" s="313"/>
    </row>
    <row r="1873" spans="1:4" x14ac:dyDescent="0.3">
      <c r="A1873" s="313"/>
      <c r="D1873" s="313"/>
    </row>
    <row r="1874" spans="1:4" x14ac:dyDescent="0.3">
      <c r="A1874" s="313"/>
      <c r="D1874" s="313"/>
    </row>
    <row r="1875" spans="1:4" x14ac:dyDescent="0.3">
      <c r="A1875" s="313"/>
      <c r="D1875" s="313"/>
    </row>
    <row r="1876" spans="1:4" x14ac:dyDescent="0.3">
      <c r="A1876" s="313"/>
      <c r="D1876" s="313"/>
    </row>
    <row r="1877" spans="1:4" x14ac:dyDescent="0.3">
      <c r="A1877" s="313"/>
      <c r="D1877" s="313"/>
    </row>
    <row r="1878" spans="1:4" x14ac:dyDescent="0.3">
      <c r="A1878" s="313"/>
      <c r="D1878" s="313"/>
    </row>
    <row r="1879" spans="1:4" x14ac:dyDescent="0.3">
      <c r="A1879" s="313"/>
      <c r="D1879" s="313"/>
    </row>
    <row r="1880" spans="1:4" x14ac:dyDescent="0.3">
      <c r="A1880" s="313"/>
      <c r="D1880" s="313"/>
    </row>
    <row r="1881" spans="1:4" x14ac:dyDescent="0.3">
      <c r="A1881" s="313"/>
      <c r="D1881" s="313"/>
    </row>
    <row r="1882" spans="1:4" x14ac:dyDescent="0.3">
      <c r="A1882" s="313"/>
      <c r="D1882" s="313"/>
    </row>
    <row r="1883" spans="1:4" x14ac:dyDescent="0.3">
      <c r="A1883" s="313"/>
      <c r="D1883" s="313"/>
    </row>
    <row r="1884" spans="1:4" x14ac:dyDescent="0.3">
      <c r="A1884" s="313"/>
      <c r="D1884" s="313"/>
    </row>
    <row r="1885" spans="1:4" x14ac:dyDescent="0.3">
      <c r="A1885" s="313"/>
      <c r="D1885" s="313"/>
    </row>
    <row r="1886" spans="1:4" x14ac:dyDescent="0.3">
      <c r="A1886" s="313"/>
      <c r="D1886" s="313"/>
    </row>
    <row r="1887" spans="1:4" x14ac:dyDescent="0.3">
      <c r="A1887" s="313"/>
      <c r="D1887" s="313"/>
    </row>
    <row r="1888" spans="1:4" x14ac:dyDescent="0.3">
      <c r="A1888" s="313"/>
      <c r="D1888" s="313"/>
    </row>
    <row r="1889" spans="1:4" x14ac:dyDescent="0.3">
      <c r="A1889" s="313"/>
      <c r="D1889" s="313"/>
    </row>
    <row r="1890" spans="1:4" x14ac:dyDescent="0.3">
      <c r="A1890" s="313"/>
      <c r="D1890" s="313"/>
    </row>
    <row r="1891" spans="1:4" x14ac:dyDescent="0.3">
      <c r="A1891" s="313"/>
      <c r="D1891" s="313"/>
    </row>
    <row r="1892" spans="1:4" x14ac:dyDescent="0.3">
      <c r="A1892" s="313"/>
      <c r="D1892" s="313"/>
    </row>
    <row r="1893" spans="1:4" x14ac:dyDescent="0.3">
      <c r="A1893" s="313"/>
      <c r="D1893" s="313"/>
    </row>
    <row r="1894" spans="1:4" x14ac:dyDescent="0.3">
      <c r="A1894" s="313"/>
      <c r="D1894" s="313"/>
    </row>
    <row r="1895" spans="1:4" x14ac:dyDescent="0.3">
      <c r="A1895" s="313"/>
      <c r="D1895" s="313"/>
    </row>
    <row r="1896" spans="1:4" x14ac:dyDescent="0.3">
      <c r="A1896" s="313"/>
      <c r="D1896" s="313"/>
    </row>
    <row r="1897" spans="1:4" x14ac:dyDescent="0.3">
      <c r="A1897" s="313"/>
      <c r="D1897" s="313"/>
    </row>
    <row r="1898" spans="1:4" x14ac:dyDescent="0.3">
      <c r="A1898" s="313"/>
      <c r="D1898" s="313"/>
    </row>
    <row r="1899" spans="1:4" x14ac:dyDescent="0.3">
      <c r="A1899" s="313"/>
      <c r="D1899" s="313"/>
    </row>
    <row r="1900" spans="1:4" x14ac:dyDescent="0.3">
      <c r="A1900" s="313"/>
      <c r="D1900" s="313"/>
    </row>
    <row r="1901" spans="1:4" x14ac:dyDescent="0.3">
      <c r="A1901" s="313"/>
      <c r="D1901" s="313"/>
    </row>
    <row r="1902" spans="1:4" x14ac:dyDescent="0.3">
      <c r="A1902" s="313"/>
      <c r="D1902" s="313"/>
    </row>
    <row r="1903" spans="1:4" x14ac:dyDescent="0.3">
      <c r="A1903" s="313"/>
      <c r="D1903" s="313"/>
    </row>
    <row r="1904" spans="1:4" x14ac:dyDescent="0.3">
      <c r="A1904" s="313"/>
      <c r="D1904" s="313"/>
    </row>
    <row r="1905" spans="1:4" x14ac:dyDescent="0.3">
      <c r="A1905" s="313"/>
      <c r="D1905" s="313"/>
    </row>
    <row r="1906" spans="1:4" x14ac:dyDescent="0.3">
      <c r="A1906" s="313"/>
      <c r="D1906" s="313"/>
    </row>
    <row r="1907" spans="1:4" x14ac:dyDescent="0.3">
      <c r="A1907" s="313"/>
      <c r="D1907" s="313"/>
    </row>
    <row r="1908" spans="1:4" x14ac:dyDescent="0.3">
      <c r="A1908" s="313"/>
      <c r="D1908" s="313"/>
    </row>
    <row r="1909" spans="1:4" x14ac:dyDescent="0.3">
      <c r="A1909" s="313"/>
      <c r="D1909" s="313"/>
    </row>
    <row r="1910" spans="1:4" x14ac:dyDescent="0.3">
      <c r="A1910" s="313"/>
      <c r="D1910" s="313"/>
    </row>
    <row r="1911" spans="1:4" x14ac:dyDescent="0.3">
      <c r="A1911" s="313"/>
      <c r="D1911" s="313"/>
    </row>
    <row r="1912" spans="1:4" x14ac:dyDescent="0.3">
      <c r="A1912" s="313"/>
      <c r="D1912" s="313"/>
    </row>
    <row r="1913" spans="1:4" x14ac:dyDescent="0.3">
      <c r="A1913" s="313"/>
      <c r="D1913" s="313"/>
    </row>
    <row r="1914" spans="1:4" x14ac:dyDescent="0.3">
      <c r="A1914" s="313"/>
      <c r="D1914" s="313"/>
    </row>
    <row r="1915" spans="1:4" x14ac:dyDescent="0.3">
      <c r="A1915" s="313"/>
      <c r="D1915" s="313"/>
    </row>
    <row r="1916" spans="1:4" x14ac:dyDescent="0.3">
      <c r="A1916" s="313"/>
      <c r="D1916" s="313"/>
    </row>
    <row r="1917" spans="1:4" x14ac:dyDescent="0.3">
      <c r="A1917" s="313"/>
      <c r="D1917" s="313"/>
    </row>
    <row r="1918" spans="1:4" x14ac:dyDescent="0.3">
      <c r="A1918" s="313"/>
      <c r="D1918" s="313"/>
    </row>
    <row r="1919" spans="1:4" x14ac:dyDescent="0.3">
      <c r="A1919" s="313"/>
      <c r="D1919" s="313"/>
    </row>
    <row r="1920" spans="1:4" x14ac:dyDescent="0.3">
      <c r="A1920" s="313"/>
      <c r="D1920" s="313"/>
    </row>
    <row r="1921" spans="1:4" x14ac:dyDescent="0.3">
      <c r="A1921" s="313"/>
      <c r="D1921" s="313"/>
    </row>
    <row r="1922" spans="1:4" x14ac:dyDescent="0.3">
      <c r="A1922" s="313"/>
      <c r="D1922" s="313"/>
    </row>
    <row r="1923" spans="1:4" x14ac:dyDescent="0.3">
      <c r="A1923" s="313"/>
      <c r="D1923" s="313"/>
    </row>
    <row r="1924" spans="1:4" x14ac:dyDescent="0.3">
      <c r="A1924" s="313"/>
      <c r="D1924" s="313"/>
    </row>
    <row r="1925" spans="1:4" x14ac:dyDescent="0.3">
      <c r="A1925" s="313"/>
      <c r="D1925" s="313"/>
    </row>
    <row r="1926" spans="1:4" x14ac:dyDescent="0.3">
      <c r="A1926" s="313"/>
      <c r="D1926" s="313"/>
    </row>
    <row r="1927" spans="1:4" x14ac:dyDescent="0.3">
      <c r="A1927" s="313"/>
      <c r="D1927" s="313"/>
    </row>
    <row r="1928" spans="1:4" x14ac:dyDescent="0.3">
      <c r="A1928" s="313"/>
      <c r="D1928" s="313"/>
    </row>
    <row r="1929" spans="1:4" x14ac:dyDescent="0.3">
      <c r="A1929" s="313"/>
      <c r="D1929" s="313"/>
    </row>
    <row r="1930" spans="1:4" x14ac:dyDescent="0.3">
      <c r="A1930" s="313"/>
      <c r="D1930" s="313"/>
    </row>
    <row r="1931" spans="1:4" x14ac:dyDescent="0.3">
      <c r="A1931" s="313"/>
      <c r="D1931" s="313"/>
    </row>
    <row r="1932" spans="1:4" x14ac:dyDescent="0.3">
      <c r="A1932" s="313"/>
      <c r="D1932" s="313"/>
    </row>
    <row r="1933" spans="1:4" x14ac:dyDescent="0.3">
      <c r="A1933" s="313"/>
      <c r="D1933" s="313"/>
    </row>
    <row r="1934" spans="1:4" x14ac:dyDescent="0.3">
      <c r="A1934" s="313"/>
      <c r="D1934" s="313"/>
    </row>
    <row r="1935" spans="1:4" x14ac:dyDescent="0.3">
      <c r="A1935" s="313"/>
      <c r="D1935" s="313"/>
    </row>
    <row r="1936" spans="1:4" x14ac:dyDescent="0.3">
      <c r="A1936" s="313"/>
      <c r="D1936" s="313"/>
    </row>
    <row r="1937" spans="1:4" x14ac:dyDescent="0.3">
      <c r="A1937" s="313"/>
      <c r="D1937" s="313"/>
    </row>
    <row r="1938" spans="1:4" x14ac:dyDescent="0.3">
      <c r="A1938" s="313"/>
      <c r="D1938" s="313"/>
    </row>
    <row r="1939" spans="1:4" x14ac:dyDescent="0.3">
      <c r="A1939" s="313"/>
      <c r="D1939" s="313"/>
    </row>
    <row r="1940" spans="1:4" x14ac:dyDescent="0.3">
      <c r="A1940" s="313"/>
      <c r="D1940" s="313"/>
    </row>
    <row r="1941" spans="1:4" x14ac:dyDescent="0.3">
      <c r="A1941" s="313"/>
      <c r="D1941" s="313"/>
    </row>
    <row r="1942" spans="1:4" x14ac:dyDescent="0.3">
      <c r="A1942" s="313"/>
      <c r="D1942" s="313"/>
    </row>
    <row r="1943" spans="1:4" x14ac:dyDescent="0.3">
      <c r="A1943" s="313"/>
      <c r="D1943" s="313"/>
    </row>
    <row r="1944" spans="1:4" x14ac:dyDescent="0.3">
      <c r="A1944" s="313"/>
      <c r="D1944" s="313"/>
    </row>
    <row r="1945" spans="1:4" x14ac:dyDescent="0.3">
      <c r="A1945" s="313"/>
      <c r="D1945" s="313"/>
    </row>
    <row r="1946" spans="1:4" x14ac:dyDescent="0.3">
      <c r="A1946" s="313"/>
      <c r="D1946" s="313"/>
    </row>
    <row r="1947" spans="1:4" x14ac:dyDescent="0.3">
      <c r="A1947" s="313"/>
      <c r="D1947" s="313"/>
    </row>
    <row r="1948" spans="1:4" x14ac:dyDescent="0.3">
      <c r="A1948" s="313"/>
      <c r="D1948" s="313"/>
    </row>
    <row r="1949" spans="1:4" x14ac:dyDescent="0.3">
      <c r="A1949" s="313"/>
      <c r="D1949" s="313"/>
    </row>
    <row r="1950" spans="1:4" x14ac:dyDescent="0.3">
      <c r="A1950" s="313"/>
      <c r="D1950" s="313"/>
    </row>
    <row r="1951" spans="1:4" x14ac:dyDescent="0.3">
      <c r="A1951" s="313"/>
      <c r="D1951" s="313"/>
    </row>
    <row r="1952" spans="1:4" x14ac:dyDescent="0.3">
      <c r="A1952" s="313"/>
      <c r="D1952" s="313"/>
    </row>
    <row r="1953" spans="1:4" x14ac:dyDescent="0.3">
      <c r="A1953" s="313"/>
      <c r="D1953" s="313"/>
    </row>
    <row r="1954" spans="1:4" x14ac:dyDescent="0.3">
      <c r="A1954" s="313"/>
      <c r="D1954" s="313"/>
    </row>
    <row r="1955" spans="1:4" x14ac:dyDescent="0.3">
      <c r="A1955" s="313"/>
      <c r="D1955" s="313"/>
    </row>
    <row r="1956" spans="1:4" x14ac:dyDescent="0.3">
      <c r="A1956" s="313"/>
      <c r="D1956" s="313"/>
    </row>
    <row r="1957" spans="1:4" x14ac:dyDescent="0.3">
      <c r="A1957" s="313"/>
      <c r="D1957" s="313"/>
    </row>
    <row r="1958" spans="1:4" x14ac:dyDescent="0.3">
      <c r="A1958" s="313"/>
      <c r="D1958" s="313"/>
    </row>
    <row r="1959" spans="1:4" x14ac:dyDescent="0.3">
      <c r="A1959" s="313"/>
      <c r="D1959" s="313"/>
    </row>
    <row r="1960" spans="1:4" x14ac:dyDescent="0.3">
      <c r="A1960" s="313"/>
      <c r="D1960" s="313"/>
    </row>
    <row r="1961" spans="1:4" x14ac:dyDescent="0.3">
      <c r="A1961" s="313"/>
      <c r="D1961" s="313"/>
    </row>
    <row r="1962" spans="1:4" x14ac:dyDescent="0.3">
      <c r="A1962" s="313"/>
      <c r="D1962" s="313"/>
    </row>
    <row r="1963" spans="1:4" x14ac:dyDescent="0.3">
      <c r="A1963" s="313"/>
      <c r="D1963" s="313"/>
    </row>
    <row r="1964" spans="1:4" x14ac:dyDescent="0.3">
      <c r="A1964" s="313"/>
      <c r="D1964" s="313"/>
    </row>
    <row r="1965" spans="1:4" x14ac:dyDescent="0.3">
      <c r="A1965" s="313"/>
      <c r="D1965" s="313"/>
    </row>
    <row r="1966" spans="1:4" x14ac:dyDescent="0.3">
      <c r="A1966" s="313"/>
      <c r="D1966" s="313"/>
    </row>
    <row r="1967" spans="1:4" x14ac:dyDescent="0.3">
      <c r="A1967" s="313"/>
      <c r="D1967" s="313"/>
    </row>
    <row r="1968" spans="1:4" x14ac:dyDescent="0.3">
      <c r="A1968" s="313"/>
      <c r="D1968" s="313"/>
    </row>
    <row r="1969" spans="1:4" x14ac:dyDescent="0.3">
      <c r="A1969" s="313"/>
      <c r="D1969" s="313"/>
    </row>
    <row r="1970" spans="1:4" x14ac:dyDescent="0.3">
      <c r="A1970" s="313"/>
      <c r="D1970" s="313"/>
    </row>
    <row r="1971" spans="1:4" x14ac:dyDescent="0.3">
      <c r="A1971" s="313"/>
      <c r="D1971" s="313"/>
    </row>
    <row r="1972" spans="1:4" x14ac:dyDescent="0.3">
      <c r="A1972" s="313"/>
      <c r="D1972" s="313"/>
    </row>
    <row r="1973" spans="1:4" x14ac:dyDescent="0.3">
      <c r="A1973" s="313"/>
      <c r="D1973" s="313"/>
    </row>
    <row r="1974" spans="1:4" x14ac:dyDescent="0.3">
      <c r="A1974" s="313"/>
      <c r="D1974" s="313"/>
    </row>
    <row r="1975" spans="1:4" x14ac:dyDescent="0.3">
      <c r="A1975" s="313"/>
      <c r="D1975" s="313"/>
    </row>
    <row r="1976" spans="1:4" x14ac:dyDescent="0.3">
      <c r="A1976" s="313"/>
      <c r="D1976" s="313"/>
    </row>
    <row r="1977" spans="1:4" x14ac:dyDescent="0.3">
      <c r="A1977" s="313"/>
      <c r="D1977" s="313"/>
    </row>
    <row r="1978" spans="1:4" x14ac:dyDescent="0.3">
      <c r="A1978" s="313"/>
      <c r="D1978" s="313"/>
    </row>
    <row r="1979" spans="1:4" x14ac:dyDescent="0.3">
      <c r="A1979" s="313"/>
      <c r="D1979" s="313"/>
    </row>
    <row r="1980" spans="1:4" x14ac:dyDescent="0.3">
      <c r="A1980" s="313"/>
      <c r="D1980" s="313"/>
    </row>
    <row r="1981" spans="1:4" x14ac:dyDescent="0.3">
      <c r="A1981" s="313"/>
      <c r="D1981" s="313"/>
    </row>
    <row r="1982" spans="1:4" x14ac:dyDescent="0.3">
      <c r="A1982" s="313"/>
      <c r="D1982" s="313"/>
    </row>
    <row r="1983" spans="1:4" x14ac:dyDescent="0.3">
      <c r="A1983" s="313"/>
      <c r="D1983" s="313"/>
    </row>
    <row r="1984" spans="1:4" x14ac:dyDescent="0.3">
      <c r="A1984" s="313"/>
      <c r="D1984" s="313"/>
    </row>
    <row r="1985" spans="1:4" x14ac:dyDescent="0.3">
      <c r="A1985" s="313"/>
      <c r="D1985" s="313"/>
    </row>
    <row r="1986" spans="1:4" x14ac:dyDescent="0.3">
      <c r="A1986" s="313"/>
      <c r="D1986" s="313"/>
    </row>
    <row r="1987" spans="1:4" x14ac:dyDescent="0.3">
      <c r="A1987" s="313"/>
      <c r="D1987" s="313"/>
    </row>
    <row r="1988" spans="1:4" x14ac:dyDescent="0.3">
      <c r="A1988" s="313"/>
      <c r="D1988" s="313"/>
    </row>
    <row r="1989" spans="1:4" x14ac:dyDescent="0.3">
      <c r="A1989" s="313"/>
      <c r="D1989" s="313"/>
    </row>
    <row r="1990" spans="1:4" x14ac:dyDescent="0.3">
      <c r="A1990" s="313"/>
      <c r="D1990" s="313"/>
    </row>
    <row r="1991" spans="1:4" x14ac:dyDescent="0.3">
      <c r="A1991" s="313"/>
      <c r="D1991" s="313"/>
    </row>
    <row r="1992" spans="1:4" x14ac:dyDescent="0.3">
      <c r="A1992" s="313"/>
      <c r="D1992" s="313"/>
    </row>
    <row r="1993" spans="1:4" x14ac:dyDescent="0.3">
      <c r="A1993" s="313"/>
      <c r="D1993" s="313"/>
    </row>
    <row r="1994" spans="1:4" x14ac:dyDescent="0.3">
      <c r="A1994" s="313"/>
      <c r="D1994" s="313"/>
    </row>
    <row r="1995" spans="1:4" x14ac:dyDescent="0.3">
      <c r="A1995" s="313"/>
      <c r="D1995" s="313"/>
    </row>
    <row r="1996" spans="1:4" x14ac:dyDescent="0.3">
      <c r="A1996" s="313"/>
      <c r="D1996" s="313"/>
    </row>
    <row r="1997" spans="1:4" x14ac:dyDescent="0.3">
      <c r="A1997" s="313"/>
      <c r="D1997" s="313"/>
    </row>
    <row r="1998" spans="1:4" x14ac:dyDescent="0.3">
      <c r="A1998" s="313"/>
      <c r="D1998" s="313"/>
    </row>
    <row r="1999" spans="1:4" x14ac:dyDescent="0.3">
      <c r="A1999" s="313"/>
      <c r="D1999" s="313"/>
    </row>
    <row r="2000" spans="1:4" x14ac:dyDescent="0.3">
      <c r="A2000" s="313"/>
      <c r="D2000" s="313"/>
    </row>
    <row r="2001" spans="1:4" x14ac:dyDescent="0.3">
      <c r="A2001" s="313"/>
      <c r="D2001" s="313"/>
    </row>
    <row r="2002" spans="1:4" x14ac:dyDescent="0.3">
      <c r="A2002" s="313"/>
      <c r="D2002" s="313"/>
    </row>
    <row r="2003" spans="1:4" x14ac:dyDescent="0.3">
      <c r="A2003" s="313"/>
      <c r="D2003" s="313"/>
    </row>
    <row r="2004" spans="1:4" x14ac:dyDescent="0.3">
      <c r="A2004" s="313"/>
      <c r="D2004" s="313"/>
    </row>
    <row r="2005" spans="1:4" x14ac:dyDescent="0.3">
      <c r="A2005" s="313"/>
      <c r="D2005" s="313"/>
    </row>
    <row r="2006" spans="1:4" x14ac:dyDescent="0.3">
      <c r="A2006" s="313"/>
      <c r="D2006" s="313"/>
    </row>
    <row r="2007" spans="1:4" x14ac:dyDescent="0.3">
      <c r="A2007" s="313"/>
      <c r="D2007" s="313"/>
    </row>
    <row r="2008" spans="1:4" x14ac:dyDescent="0.3">
      <c r="A2008" s="313"/>
      <c r="D2008" s="313"/>
    </row>
    <row r="2009" spans="1:4" x14ac:dyDescent="0.3">
      <c r="A2009" s="313"/>
      <c r="D2009" s="313"/>
    </row>
    <row r="2010" spans="1:4" x14ac:dyDescent="0.3">
      <c r="A2010" s="313"/>
      <c r="D2010" s="313"/>
    </row>
    <row r="2011" spans="1:4" x14ac:dyDescent="0.3">
      <c r="A2011" s="313"/>
      <c r="D2011" s="313"/>
    </row>
    <row r="2012" spans="1:4" x14ac:dyDescent="0.3">
      <c r="A2012" s="313"/>
      <c r="D2012" s="313"/>
    </row>
    <row r="2013" spans="1:4" x14ac:dyDescent="0.3">
      <c r="A2013" s="313"/>
      <c r="D2013" s="313"/>
    </row>
    <row r="2014" spans="1:4" x14ac:dyDescent="0.3">
      <c r="A2014" s="313"/>
      <c r="D2014" s="313"/>
    </row>
    <row r="2015" spans="1:4" x14ac:dyDescent="0.3">
      <c r="A2015" s="313"/>
      <c r="D2015" s="313"/>
    </row>
    <row r="2016" spans="1:4" x14ac:dyDescent="0.3">
      <c r="A2016" s="313"/>
      <c r="D2016" s="313"/>
    </row>
    <row r="2017" spans="1:4" x14ac:dyDescent="0.3">
      <c r="A2017" s="313"/>
      <c r="D2017" s="313"/>
    </row>
    <row r="2018" spans="1:4" x14ac:dyDescent="0.3">
      <c r="A2018" s="313"/>
      <c r="D2018" s="313"/>
    </row>
    <row r="2019" spans="1:4" x14ac:dyDescent="0.3">
      <c r="A2019" s="313"/>
      <c r="D2019" s="313"/>
    </row>
    <row r="2020" spans="1:4" x14ac:dyDescent="0.3">
      <c r="A2020" s="313"/>
      <c r="D2020" s="313"/>
    </row>
    <row r="2021" spans="1:4" x14ac:dyDescent="0.3">
      <c r="A2021" s="313"/>
      <c r="D2021" s="313"/>
    </row>
    <row r="2022" spans="1:4" x14ac:dyDescent="0.3">
      <c r="A2022" s="313"/>
      <c r="D2022" s="313"/>
    </row>
    <row r="2023" spans="1:4" x14ac:dyDescent="0.3">
      <c r="A2023" s="313"/>
      <c r="D2023" s="313"/>
    </row>
    <row r="2024" spans="1:4" x14ac:dyDescent="0.3">
      <c r="A2024" s="313"/>
      <c r="D2024" s="313"/>
    </row>
    <row r="2025" spans="1:4" x14ac:dyDescent="0.3">
      <c r="A2025" s="313"/>
      <c r="D2025" s="313"/>
    </row>
    <row r="2026" spans="1:4" x14ac:dyDescent="0.3">
      <c r="A2026" s="313"/>
      <c r="D2026" s="313"/>
    </row>
    <row r="2027" spans="1:4" x14ac:dyDescent="0.3">
      <c r="A2027" s="313"/>
      <c r="D2027" s="313"/>
    </row>
    <row r="2028" spans="1:4" x14ac:dyDescent="0.3">
      <c r="A2028" s="313"/>
      <c r="D2028" s="313"/>
    </row>
    <row r="2029" spans="1:4" x14ac:dyDescent="0.3">
      <c r="A2029" s="313"/>
      <c r="D2029" s="313"/>
    </row>
    <row r="2030" spans="1:4" x14ac:dyDescent="0.3">
      <c r="A2030" s="313"/>
      <c r="D2030" s="313"/>
    </row>
    <row r="2031" spans="1:4" x14ac:dyDescent="0.3">
      <c r="A2031" s="313"/>
      <c r="D2031" s="313"/>
    </row>
    <row r="2032" spans="1:4" x14ac:dyDescent="0.3">
      <c r="A2032" s="313"/>
      <c r="D2032" s="313"/>
    </row>
    <row r="2033" spans="1:4" x14ac:dyDescent="0.3">
      <c r="A2033" s="313"/>
      <c r="D2033" s="313"/>
    </row>
    <row r="2034" spans="1:4" x14ac:dyDescent="0.3">
      <c r="A2034" s="313"/>
      <c r="D2034" s="313"/>
    </row>
    <row r="2035" spans="1:4" x14ac:dyDescent="0.3">
      <c r="A2035" s="313"/>
      <c r="D2035" s="313"/>
    </row>
    <row r="2036" spans="1:4" x14ac:dyDescent="0.3">
      <c r="A2036" s="313"/>
      <c r="D2036" s="313"/>
    </row>
    <row r="2037" spans="1:4" x14ac:dyDescent="0.3">
      <c r="A2037" s="313"/>
      <c r="D2037" s="313"/>
    </row>
    <row r="2038" spans="1:4" x14ac:dyDescent="0.3">
      <c r="A2038" s="313"/>
      <c r="D2038" s="313"/>
    </row>
    <row r="2039" spans="1:4" x14ac:dyDescent="0.3">
      <c r="A2039" s="313"/>
      <c r="D2039" s="313"/>
    </row>
    <row r="2040" spans="1:4" x14ac:dyDescent="0.3">
      <c r="A2040" s="313"/>
      <c r="D2040" s="313"/>
    </row>
    <row r="2041" spans="1:4" x14ac:dyDescent="0.3">
      <c r="A2041" s="313"/>
      <c r="D2041" s="313"/>
    </row>
    <row r="2042" spans="1:4" x14ac:dyDescent="0.3">
      <c r="A2042" s="313"/>
      <c r="D2042" s="313"/>
    </row>
    <row r="2043" spans="1:4" x14ac:dyDescent="0.3">
      <c r="A2043" s="313"/>
      <c r="D2043" s="313"/>
    </row>
    <row r="2044" spans="1:4" x14ac:dyDescent="0.3">
      <c r="A2044" s="313"/>
      <c r="D2044" s="313"/>
    </row>
    <row r="2045" spans="1:4" x14ac:dyDescent="0.3">
      <c r="A2045" s="313"/>
      <c r="D2045" s="313"/>
    </row>
    <row r="2046" spans="1:4" x14ac:dyDescent="0.3">
      <c r="A2046" s="313"/>
      <c r="D2046" s="313"/>
    </row>
    <row r="2047" spans="1:4" x14ac:dyDescent="0.3">
      <c r="A2047" s="313"/>
      <c r="D2047" s="313"/>
    </row>
    <row r="2048" spans="1:4" x14ac:dyDescent="0.3">
      <c r="A2048" s="313"/>
      <c r="D2048" s="313"/>
    </row>
    <row r="2049" spans="1:4" x14ac:dyDescent="0.3">
      <c r="A2049" s="313"/>
      <c r="D2049" s="313"/>
    </row>
    <row r="2050" spans="1:4" x14ac:dyDescent="0.3">
      <c r="A2050" s="313"/>
      <c r="D2050" s="313"/>
    </row>
    <row r="2051" spans="1:4" x14ac:dyDescent="0.3">
      <c r="A2051" s="313"/>
      <c r="D2051" s="313"/>
    </row>
    <row r="2052" spans="1:4" x14ac:dyDescent="0.3">
      <c r="A2052" s="313"/>
      <c r="D2052" s="313"/>
    </row>
    <row r="2053" spans="1:4" x14ac:dyDescent="0.3">
      <c r="A2053" s="313"/>
      <c r="D2053" s="313"/>
    </row>
    <row r="2054" spans="1:4" x14ac:dyDescent="0.3">
      <c r="A2054" s="313"/>
      <c r="D2054" s="313"/>
    </row>
    <row r="2055" spans="1:4" x14ac:dyDescent="0.3">
      <c r="A2055" s="313"/>
      <c r="D2055" s="313"/>
    </row>
    <row r="2056" spans="1:4" x14ac:dyDescent="0.3">
      <c r="A2056" s="313"/>
      <c r="D2056" s="313"/>
    </row>
    <row r="2057" spans="1:4" x14ac:dyDescent="0.3">
      <c r="A2057" s="313"/>
      <c r="D2057" s="313"/>
    </row>
    <row r="2058" spans="1:4" x14ac:dyDescent="0.3">
      <c r="A2058" s="313"/>
      <c r="D2058" s="313"/>
    </row>
    <row r="2059" spans="1:4" x14ac:dyDescent="0.3">
      <c r="A2059" s="313"/>
      <c r="D2059" s="313"/>
    </row>
    <row r="2060" spans="1:4" x14ac:dyDescent="0.3">
      <c r="A2060" s="313"/>
      <c r="D2060" s="313"/>
    </row>
    <row r="2061" spans="1:4" x14ac:dyDescent="0.3">
      <c r="A2061" s="313"/>
      <c r="D2061" s="313"/>
    </row>
    <row r="2062" spans="1:4" x14ac:dyDescent="0.3">
      <c r="A2062" s="313"/>
      <c r="D2062" s="313"/>
    </row>
    <row r="2063" spans="1:4" x14ac:dyDescent="0.3">
      <c r="A2063" s="313"/>
      <c r="D2063" s="313"/>
    </row>
    <row r="2064" spans="1:4" x14ac:dyDescent="0.3">
      <c r="A2064" s="313"/>
      <c r="D2064" s="313"/>
    </row>
    <row r="2065" spans="1:4" x14ac:dyDescent="0.3">
      <c r="A2065" s="313"/>
      <c r="D2065" s="313"/>
    </row>
    <row r="2066" spans="1:4" x14ac:dyDescent="0.3">
      <c r="A2066" s="313"/>
      <c r="D2066" s="313"/>
    </row>
    <row r="2067" spans="1:4" x14ac:dyDescent="0.3">
      <c r="A2067" s="313"/>
      <c r="D2067" s="313"/>
    </row>
    <row r="2068" spans="1:4" x14ac:dyDescent="0.3">
      <c r="A2068" s="313"/>
      <c r="D2068" s="313"/>
    </row>
    <row r="2069" spans="1:4" x14ac:dyDescent="0.3">
      <c r="A2069" s="313"/>
      <c r="D2069" s="313"/>
    </row>
    <row r="2070" spans="1:4" x14ac:dyDescent="0.3">
      <c r="A2070" s="313"/>
      <c r="D2070" s="313"/>
    </row>
    <row r="2071" spans="1:4" x14ac:dyDescent="0.3">
      <c r="A2071" s="313"/>
      <c r="D2071" s="313"/>
    </row>
    <row r="2072" spans="1:4" x14ac:dyDescent="0.3">
      <c r="A2072" s="313"/>
      <c r="D2072" s="313"/>
    </row>
    <row r="2073" spans="1:4" x14ac:dyDescent="0.3">
      <c r="A2073" s="313"/>
      <c r="D2073" s="313"/>
    </row>
    <row r="2074" spans="1:4" x14ac:dyDescent="0.3">
      <c r="A2074" s="313"/>
      <c r="D2074" s="313"/>
    </row>
    <row r="2075" spans="1:4" x14ac:dyDescent="0.3">
      <c r="A2075" s="313"/>
      <c r="D2075" s="313"/>
    </row>
    <row r="2076" spans="1:4" x14ac:dyDescent="0.3">
      <c r="A2076" s="313"/>
      <c r="D2076" s="313"/>
    </row>
    <row r="2077" spans="1:4" x14ac:dyDescent="0.3">
      <c r="A2077" s="313"/>
      <c r="D2077" s="313"/>
    </row>
    <row r="2078" spans="1:4" x14ac:dyDescent="0.3">
      <c r="A2078" s="313"/>
      <c r="D2078" s="313"/>
    </row>
    <row r="2079" spans="1:4" x14ac:dyDescent="0.3">
      <c r="A2079" s="313"/>
      <c r="D2079" s="313"/>
    </row>
    <row r="2080" spans="1:4" x14ac:dyDescent="0.3">
      <c r="A2080" s="313"/>
      <c r="D2080" s="313"/>
    </row>
    <row r="2081" spans="1:4" x14ac:dyDescent="0.3">
      <c r="A2081" s="313"/>
      <c r="D2081" s="313"/>
    </row>
    <row r="2082" spans="1:4" x14ac:dyDescent="0.3">
      <c r="A2082" s="313"/>
      <c r="D2082" s="313"/>
    </row>
    <row r="2083" spans="1:4" x14ac:dyDescent="0.3">
      <c r="A2083" s="313"/>
      <c r="D2083" s="313"/>
    </row>
    <row r="2084" spans="1:4" x14ac:dyDescent="0.3">
      <c r="A2084" s="313"/>
      <c r="D2084" s="313"/>
    </row>
    <row r="2085" spans="1:4" x14ac:dyDescent="0.3">
      <c r="A2085" s="313"/>
      <c r="D2085" s="313"/>
    </row>
    <row r="2086" spans="1:4" x14ac:dyDescent="0.3">
      <c r="A2086" s="313"/>
      <c r="D2086" s="313"/>
    </row>
    <row r="2087" spans="1:4" x14ac:dyDescent="0.3">
      <c r="A2087" s="313"/>
      <c r="D2087" s="313"/>
    </row>
    <row r="2088" spans="1:4" x14ac:dyDescent="0.3">
      <c r="A2088" s="313"/>
      <c r="D2088" s="313"/>
    </row>
    <row r="2089" spans="1:4" x14ac:dyDescent="0.3">
      <c r="A2089" s="313"/>
      <c r="D2089" s="313"/>
    </row>
    <row r="2090" spans="1:4" x14ac:dyDescent="0.3">
      <c r="A2090" s="313"/>
      <c r="D2090" s="313"/>
    </row>
    <row r="2091" spans="1:4" x14ac:dyDescent="0.3">
      <c r="A2091" s="313"/>
      <c r="D2091" s="313"/>
    </row>
    <row r="2092" spans="1:4" x14ac:dyDescent="0.3">
      <c r="A2092" s="313"/>
      <c r="D2092" s="313"/>
    </row>
    <row r="2093" spans="1:4" x14ac:dyDescent="0.3">
      <c r="A2093" s="313"/>
      <c r="D2093" s="313"/>
    </row>
    <row r="2094" spans="1:4" x14ac:dyDescent="0.3">
      <c r="A2094" s="313"/>
      <c r="D2094" s="313"/>
    </row>
    <row r="2095" spans="1:4" x14ac:dyDescent="0.3">
      <c r="A2095" s="313"/>
      <c r="D2095" s="313"/>
    </row>
    <row r="2096" spans="1:4" x14ac:dyDescent="0.3">
      <c r="A2096" s="313"/>
      <c r="D2096" s="313"/>
    </row>
    <row r="2097" spans="1:4" x14ac:dyDescent="0.3">
      <c r="A2097" s="313"/>
      <c r="D2097" s="313"/>
    </row>
    <row r="2098" spans="1:4" x14ac:dyDescent="0.3">
      <c r="A2098" s="313"/>
      <c r="D2098" s="313"/>
    </row>
    <row r="2099" spans="1:4" x14ac:dyDescent="0.3">
      <c r="A2099" s="313"/>
      <c r="D2099" s="313"/>
    </row>
    <row r="2100" spans="1:4" x14ac:dyDescent="0.3">
      <c r="A2100" s="313"/>
      <c r="D2100" s="313"/>
    </row>
    <row r="2101" spans="1:4" x14ac:dyDescent="0.3">
      <c r="A2101" s="313"/>
      <c r="D2101" s="313"/>
    </row>
    <row r="2102" spans="1:4" x14ac:dyDescent="0.3">
      <c r="A2102" s="313"/>
      <c r="D2102" s="313"/>
    </row>
    <row r="2103" spans="1:4" x14ac:dyDescent="0.3">
      <c r="A2103" s="313"/>
      <c r="D2103" s="313"/>
    </row>
    <row r="2104" spans="1:4" x14ac:dyDescent="0.3">
      <c r="A2104" s="313"/>
      <c r="D2104" s="313"/>
    </row>
    <row r="2105" spans="1:4" x14ac:dyDescent="0.3">
      <c r="A2105" s="313"/>
      <c r="D2105" s="313"/>
    </row>
    <row r="2106" spans="1:4" x14ac:dyDescent="0.3">
      <c r="A2106" s="313"/>
      <c r="D2106" s="313"/>
    </row>
    <row r="2107" spans="1:4" x14ac:dyDescent="0.3">
      <c r="A2107" s="313"/>
      <c r="D2107" s="313"/>
    </row>
    <row r="2108" spans="1:4" x14ac:dyDescent="0.3">
      <c r="A2108" s="313"/>
      <c r="D2108" s="313"/>
    </row>
    <row r="2109" spans="1:4" x14ac:dyDescent="0.3">
      <c r="A2109" s="313"/>
      <c r="D2109" s="313"/>
    </row>
    <row r="2110" spans="1:4" x14ac:dyDescent="0.3">
      <c r="A2110" s="313"/>
      <c r="D2110" s="313"/>
    </row>
    <row r="2111" spans="1:4" x14ac:dyDescent="0.3">
      <c r="A2111" s="313"/>
      <c r="D2111" s="313"/>
    </row>
    <row r="2112" spans="1:4" x14ac:dyDescent="0.3">
      <c r="A2112" s="313"/>
      <c r="D2112" s="313"/>
    </row>
    <row r="2113" spans="1:4" x14ac:dyDescent="0.3">
      <c r="A2113" s="313"/>
      <c r="D2113" s="313"/>
    </row>
    <row r="2114" spans="1:4" x14ac:dyDescent="0.3">
      <c r="A2114" s="313"/>
      <c r="D2114" s="313"/>
    </row>
    <row r="2115" spans="1:4" x14ac:dyDescent="0.3">
      <c r="A2115" s="313"/>
      <c r="D2115" s="313"/>
    </row>
    <row r="2116" spans="1:4" x14ac:dyDescent="0.3">
      <c r="A2116" s="313"/>
      <c r="D2116" s="313"/>
    </row>
    <row r="2117" spans="1:4" x14ac:dyDescent="0.3">
      <c r="A2117" s="313"/>
      <c r="D2117" s="313"/>
    </row>
    <row r="2118" spans="1:4" x14ac:dyDescent="0.3">
      <c r="A2118" s="313"/>
      <c r="D2118" s="313"/>
    </row>
    <row r="2119" spans="1:4" x14ac:dyDescent="0.3">
      <c r="A2119" s="313"/>
      <c r="D2119" s="313"/>
    </row>
    <row r="2120" spans="1:4" x14ac:dyDescent="0.3">
      <c r="A2120" s="313"/>
      <c r="D2120" s="313"/>
    </row>
    <row r="2121" spans="1:4" x14ac:dyDescent="0.3">
      <c r="A2121" s="313"/>
      <c r="D2121" s="313"/>
    </row>
    <row r="2122" spans="1:4" x14ac:dyDescent="0.3">
      <c r="A2122" s="313"/>
      <c r="D2122" s="313"/>
    </row>
    <row r="2123" spans="1:4" x14ac:dyDescent="0.3">
      <c r="A2123" s="313"/>
      <c r="D2123" s="313"/>
    </row>
    <row r="2124" spans="1:4" x14ac:dyDescent="0.3">
      <c r="A2124" s="313"/>
      <c r="D2124" s="313"/>
    </row>
    <row r="2125" spans="1:4" x14ac:dyDescent="0.3">
      <c r="A2125" s="313"/>
      <c r="D2125" s="313"/>
    </row>
    <row r="2126" spans="1:4" x14ac:dyDescent="0.3">
      <c r="A2126" s="313"/>
      <c r="D2126" s="313"/>
    </row>
    <row r="2127" spans="1:4" x14ac:dyDescent="0.3">
      <c r="A2127" s="313"/>
      <c r="D2127" s="313"/>
    </row>
    <row r="2128" spans="1:4" x14ac:dyDescent="0.3">
      <c r="A2128" s="313"/>
      <c r="D2128" s="313"/>
    </row>
    <row r="2129" spans="1:4" x14ac:dyDescent="0.3">
      <c r="A2129" s="313"/>
      <c r="D2129" s="313"/>
    </row>
    <row r="2130" spans="1:4" x14ac:dyDescent="0.3">
      <c r="A2130" s="313"/>
      <c r="D2130" s="313"/>
    </row>
    <row r="2131" spans="1:4" x14ac:dyDescent="0.3">
      <c r="A2131" s="313"/>
      <c r="D2131" s="313"/>
    </row>
    <row r="2132" spans="1:4" x14ac:dyDescent="0.3">
      <c r="A2132" s="313"/>
      <c r="D2132" s="313"/>
    </row>
    <row r="2133" spans="1:4" x14ac:dyDescent="0.3">
      <c r="A2133" s="313"/>
      <c r="D2133" s="313"/>
    </row>
    <row r="2134" spans="1:4" x14ac:dyDescent="0.3">
      <c r="A2134" s="313"/>
      <c r="D2134" s="313"/>
    </row>
    <row r="2135" spans="1:4" x14ac:dyDescent="0.3">
      <c r="A2135" s="313"/>
      <c r="D2135" s="313"/>
    </row>
    <row r="2136" spans="1:4" x14ac:dyDescent="0.3">
      <c r="A2136" s="313"/>
      <c r="D2136" s="313"/>
    </row>
    <row r="2137" spans="1:4" x14ac:dyDescent="0.3">
      <c r="A2137" s="313"/>
      <c r="D2137" s="313"/>
    </row>
    <row r="2138" spans="1:4" x14ac:dyDescent="0.3">
      <c r="A2138" s="313"/>
      <c r="D2138" s="313"/>
    </row>
    <row r="2139" spans="1:4" x14ac:dyDescent="0.3">
      <c r="A2139" s="313"/>
      <c r="D2139" s="313"/>
    </row>
    <row r="2140" spans="1:4" x14ac:dyDescent="0.3">
      <c r="A2140" s="313"/>
      <c r="D2140" s="313"/>
    </row>
    <row r="2141" spans="1:4" x14ac:dyDescent="0.3">
      <c r="A2141" s="313"/>
      <c r="D2141" s="313"/>
    </row>
    <row r="2142" spans="1:4" x14ac:dyDescent="0.3">
      <c r="A2142" s="313"/>
      <c r="D2142" s="313"/>
    </row>
    <row r="2143" spans="1:4" x14ac:dyDescent="0.3">
      <c r="A2143" s="313"/>
      <c r="D2143" s="313"/>
    </row>
    <row r="2144" spans="1:4" x14ac:dyDescent="0.3">
      <c r="A2144" s="313"/>
      <c r="D2144" s="313"/>
    </row>
    <row r="2145" spans="1:4" x14ac:dyDescent="0.3">
      <c r="A2145" s="313"/>
      <c r="D2145" s="313"/>
    </row>
    <row r="2146" spans="1:4" x14ac:dyDescent="0.3">
      <c r="A2146" s="313"/>
      <c r="D2146" s="313"/>
    </row>
    <row r="2147" spans="1:4" x14ac:dyDescent="0.3">
      <c r="A2147" s="313"/>
      <c r="D2147" s="313"/>
    </row>
    <row r="2148" spans="1:4" x14ac:dyDescent="0.3">
      <c r="A2148" s="313"/>
      <c r="D2148" s="313"/>
    </row>
    <row r="2149" spans="1:4" x14ac:dyDescent="0.3">
      <c r="A2149" s="313"/>
      <c r="D2149" s="313"/>
    </row>
    <row r="2150" spans="1:4" x14ac:dyDescent="0.3">
      <c r="A2150" s="313"/>
      <c r="D2150" s="313"/>
    </row>
    <row r="2151" spans="1:4" x14ac:dyDescent="0.3">
      <c r="A2151" s="313"/>
      <c r="D2151" s="313"/>
    </row>
    <row r="2152" spans="1:4" x14ac:dyDescent="0.3">
      <c r="A2152" s="313"/>
      <c r="D2152" s="313"/>
    </row>
    <row r="2153" spans="1:4" x14ac:dyDescent="0.3">
      <c r="A2153" s="313"/>
      <c r="D2153" s="313"/>
    </row>
    <row r="2154" spans="1:4" x14ac:dyDescent="0.3">
      <c r="A2154" s="313"/>
      <c r="D2154" s="313"/>
    </row>
    <row r="2155" spans="1:4" x14ac:dyDescent="0.3">
      <c r="A2155" s="313"/>
      <c r="D2155" s="313"/>
    </row>
    <row r="2156" spans="1:4" x14ac:dyDescent="0.3">
      <c r="A2156" s="313"/>
      <c r="D2156" s="313"/>
    </row>
    <row r="2157" spans="1:4" x14ac:dyDescent="0.3">
      <c r="A2157" s="313"/>
      <c r="D2157" s="313"/>
    </row>
    <row r="2158" spans="1:4" x14ac:dyDescent="0.3">
      <c r="A2158" s="313"/>
      <c r="D2158" s="313"/>
    </row>
    <row r="2159" spans="1:4" x14ac:dyDescent="0.3">
      <c r="A2159" s="313"/>
      <c r="D2159" s="313"/>
    </row>
    <row r="2160" spans="1:4" x14ac:dyDescent="0.3">
      <c r="A2160" s="313"/>
      <c r="D2160" s="313"/>
    </row>
    <row r="2161" spans="1:4" x14ac:dyDescent="0.3">
      <c r="A2161" s="313"/>
      <c r="D2161" s="313"/>
    </row>
    <row r="2162" spans="1:4" x14ac:dyDescent="0.3">
      <c r="A2162" s="313"/>
      <c r="D2162" s="313"/>
    </row>
    <row r="2163" spans="1:4" x14ac:dyDescent="0.3">
      <c r="A2163" s="313"/>
      <c r="D2163" s="313"/>
    </row>
    <row r="2164" spans="1:4" x14ac:dyDescent="0.3">
      <c r="A2164" s="313"/>
      <c r="D2164" s="313"/>
    </row>
    <row r="2165" spans="1:4" x14ac:dyDescent="0.3">
      <c r="A2165" s="313"/>
      <c r="D2165" s="313"/>
    </row>
    <row r="2166" spans="1:4" x14ac:dyDescent="0.3">
      <c r="A2166" s="313"/>
      <c r="D2166" s="313"/>
    </row>
    <row r="2167" spans="1:4" x14ac:dyDescent="0.3">
      <c r="A2167" s="313"/>
      <c r="D2167" s="313"/>
    </row>
    <row r="2168" spans="1:4" x14ac:dyDescent="0.3">
      <c r="A2168" s="313"/>
      <c r="D2168" s="313"/>
    </row>
    <row r="2169" spans="1:4" x14ac:dyDescent="0.3">
      <c r="A2169" s="313"/>
      <c r="D2169" s="313"/>
    </row>
    <row r="2170" spans="1:4" x14ac:dyDescent="0.3">
      <c r="A2170" s="313"/>
      <c r="D2170" s="313"/>
    </row>
    <row r="2171" spans="1:4" x14ac:dyDescent="0.3">
      <c r="A2171" s="313"/>
      <c r="D2171" s="313"/>
    </row>
    <row r="2172" spans="1:4" x14ac:dyDescent="0.3">
      <c r="A2172" s="313"/>
      <c r="D2172" s="313"/>
    </row>
    <row r="2173" spans="1:4" x14ac:dyDescent="0.3">
      <c r="A2173" s="313"/>
      <c r="D2173" s="313"/>
    </row>
    <row r="2174" spans="1:4" x14ac:dyDescent="0.3">
      <c r="A2174" s="313"/>
      <c r="D2174" s="313"/>
    </row>
    <row r="2175" spans="1:4" x14ac:dyDescent="0.3">
      <c r="A2175" s="313"/>
      <c r="D2175" s="313"/>
    </row>
    <row r="2176" spans="1:4" x14ac:dyDescent="0.3">
      <c r="A2176" s="313"/>
      <c r="D2176" s="313"/>
    </row>
    <row r="2177" spans="1:4" x14ac:dyDescent="0.3">
      <c r="A2177" s="313"/>
      <c r="D2177" s="313"/>
    </row>
    <row r="2178" spans="1:4" x14ac:dyDescent="0.3">
      <c r="A2178" s="313"/>
      <c r="D2178" s="313"/>
    </row>
    <row r="2179" spans="1:4" x14ac:dyDescent="0.3">
      <c r="A2179" s="313"/>
      <c r="D2179" s="313"/>
    </row>
    <row r="2180" spans="1:4" x14ac:dyDescent="0.3">
      <c r="A2180" s="313"/>
      <c r="D2180" s="313"/>
    </row>
    <row r="2181" spans="1:4" x14ac:dyDescent="0.3">
      <c r="A2181" s="313"/>
      <c r="D2181" s="313"/>
    </row>
    <row r="2182" spans="1:4" x14ac:dyDescent="0.3">
      <c r="A2182" s="313"/>
      <c r="D2182" s="313"/>
    </row>
    <row r="2183" spans="1:4" x14ac:dyDescent="0.3">
      <c r="A2183" s="313"/>
      <c r="D2183" s="313"/>
    </row>
    <row r="2184" spans="1:4" x14ac:dyDescent="0.3">
      <c r="A2184" s="313"/>
      <c r="D2184" s="313"/>
    </row>
    <row r="2185" spans="1:4" x14ac:dyDescent="0.3">
      <c r="A2185" s="313"/>
      <c r="D2185" s="313"/>
    </row>
    <row r="2186" spans="1:4" x14ac:dyDescent="0.3">
      <c r="A2186" s="313"/>
      <c r="D2186" s="313"/>
    </row>
    <row r="2187" spans="1:4" x14ac:dyDescent="0.3">
      <c r="A2187" s="313"/>
      <c r="D2187" s="313"/>
    </row>
    <row r="2188" spans="1:4" x14ac:dyDescent="0.3">
      <c r="A2188" s="313"/>
      <c r="D2188" s="313"/>
    </row>
    <row r="2189" spans="1:4" x14ac:dyDescent="0.3">
      <c r="A2189" s="313"/>
      <c r="D2189" s="313"/>
    </row>
    <row r="2190" spans="1:4" x14ac:dyDescent="0.3">
      <c r="A2190" s="313"/>
      <c r="D2190" s="313"/>
    </row>
    <row r="2191" spans="1:4" x14ac:dyDescent="0.3">
      <c r="A2191" s="313"/>
      <c r="D2191" s="313"/>
    </row>
    <row r="2192" spans="1:4" x14ac:dyDescent="0.3">
      <c r="A2192" s="313"/>
      <c r="D2192" s="313"/>
    </row>
    <row r="2193" spans="1:4" x14ac:dyDescent="0.3">
      <c r="A2193" s="313"/>
      <c r="D2193" s="313"/>
    </row>
    <row r="2194" spans="1:4" x14ac:dyDescent="0.3">
      <c r="A2194" s="313"/>
      <c r="D2194" s="313"/>
    </row>
    <row r="2195" spans="1:4" x14ac:dyDescent="0.3">
      <c r="A2195" s="313"/>
      <c r="D2195" s="313"/>
    </row>
    <row r="2196" spans="1:4" x14ac:dyDescent="0.3">
      <c r="A2196" s="313"/>
      <c r="D2196" s="313"/>
    </row>
    <row r="2197" spans="1:4" x14ac:dyDescent="0.3">
      <c r="A2197" s="313"/>
      <c r="D2197" s="313"/>
    </row>
    <row r="2198" spans="1:4" x14ac:dyDescent="0.3">
      <c r="A2198" s="313"/>
      <c r="D2198" s="313"/>
    </row>
    <row r="2199" spans="1:4" x14ac:dyDescent="0.3">
      <c r="A2199" s="313"/>
      <c r="D2199" s="313"/>
    </row>
    <row r="2200" spans="1:4" x14ac:dyDescent="0.3">
      <c r="A2200" s="313"/>
      <c r="D2200" s="313"/>
    </row>
    <row r="2201" spans="1:4" x14ac:dyDescent="0.3">
      <c r="A2201" s="313"/>
      <c r="D2201" s="313"/>
    </row>
    <row r="2202" spans="1:4" x14ac:dyDescent="0.3">
      <c r="A2202" s="313"/>
      <c r="D2202" s="313"/>
    </row>
    <row r="2203" spans="1:4" x14ac:dyDescent="0.3">
      <c r="A2203" s="313"/>
      <c r="D2203" s="313"/>
    </row>
    <row r="2204" spans="1:4" x14ac:dyDescent="0.3">
      <c r="A2204" s="313"/>
      <c r="D2204" s="313"/>
    </row>
    <row r="2205" spans="1:4" x14ac:dyDescent="0.3">
      <c r="A2205" s="313"/>
      <c r="D2205" s="313"/>
    </row>
    <row r="2206" spans="1:4" x14ac:dyDescent="0.3">
      <c r="A2206" s="313"/>
      <c r="D2206" s="313"/>
    </row>
    <row r="2207" spans="1:4" x14ac:dyDescent="0.3">
      <c r="A2207" s="313"/>
      <c r="D2207" s="313"/>
    </row>
    <row r="2208" spans="1:4" x14ac:dyDescent="0.3">
      <c r="A2208" s="313"/>
      <c r="D2208" s="313"/>
    </row>
    <row r="2209" spans="1:4" x14ac:dyDescent="0.3">
      <c r="A2209" s="313"/>
      <c r="D2209" s="313"/>
    </row>
    <row r="2210" spans="1:4" x14ac:dyDescent="0.3">
      <c r="A2210" s="313"/>
      <c r="D2210" s="313"/>
    </row>
    <row r="2211" spans="1:4" x14ac:dyDescent="0.3">
      <c r="A2211" s="313"/>
      <c r="D2211" s="313"/>
    </row>
    <row r="2212" spans="1:4" x14ac:dyDescent="0.3">
      <c r="A2212" s="313"/>
      <c r="D2212" s="313"/>
    </row>
    <row r="2213" spans="1:4" x14ac:dyDescent="0.3">
      <c r="A2213" s="313"/>
      <c r="D2213" s="313"/>
    </row>
    <row r="2214" spans="1:4" x14ac:dyDescent="0.3">
      <c r="A2214" s="313"/>
      <c r="D2214" s="313"/>
    </row>
    <row r="2215" spans="1:4" x14ac:dyDescent="0.3">
      <c r="A2215" s="313"/>
      <c r="D2215" s="313"/>
    </row>
    <row r="2216" spans="1:4" x14ac:dyDescent="0.3">
      <c r="A2216" s="313"/>
      <c r="D2216" s="313"/>
    </row>
    <row r="2217" spans="1:4" x14ac:dyDescent="0.3">
      <c r="A2217" s="313"/>
      <c r="D2217" s="313"/>
    </row>
    <row r="2218" spans="1:4" x14ac:dyDescent="0.3">
      <c r="A2218" s="313"/>
      <c r="D2218" s="313"/>
    </row>
    <row r="2219" spans="1:4" x14ac:dyDescent="0.3">
      <c r="A2219" s="313"/>
      <c r="D2219" s="313"/>
    </row>
    <row r="2220" spans="1:4" x14ac:dyDescent="0.3">
      <c r="A2220" s="313"/>
      <c r="D2220" s="313"/>
    </row>
    <row r="2221" spans="1:4" x14ac:dyDescent="0.3">
      <c r="A2221" s="313"/>
      <c r="D2221" s="313"/>
    </row>
    <row r="2222" spans="1:4" x14ac:dyDescent="0.3">
      <c r="A2222" s="313"/>
      <c r="D2222" s="313"/>
    </row>
    <row r="2223" spans="1:4" x14ac:dyDescent="0.3">
      <c r="A2223" s="313"/>
      <c r="D2223" s="313"/>
    </row>
    <row r="2224" spans="1:4" x14ac:dyDescent="0.3">
      <c r="A2224" s="313"/>
      <c r="D2224" s="313"/>
    </row>
    <row r="2225" spans="1:4" x14ac:dyDescent="0.3">
      <c r="A2225" s="313"/>
      <c r="D2225" s="313"/>
    </row>
    <row r="2226" spans="1:4" x14ac:dyDescent="0.3">
      <c r="A2226" s="313"/>
      <c r="D2226" s="313"/>
    </row>
    <row r="2227" spans="1:4" x14ac:dyDescent="0.3">
      <c r="A2227" s="313"/>
      <c r="D2227" s="313"/>
    </row>
    <row r="2228" spans="1:4" x14ac:dyDescent="0.3">
      <c r="A2228" s="313"/>
      <c r="D2228" s="313"/>
    </row>
    <row r="2229" spans="1:4" x14ac:dyDescent="0.3">
      <c r="A2229" s="313"/>
      <c r="D2229" s="313"/>
    </row>
    <row r="2230" spans="1:4" x14ac:dyDescent="0.3">
      <c r="A2230" s="313"/>
      <c r="D2230" s="313"/>
    </row>
    <row r="2231" spans="1:4" x14ac:dyDescent="0.3">
      <c r="A2231" s="313"/>
      <c r="D2231" s="313"/>
    </row>
    <row r="2232" spans="1:4" x14ac:dyDescent="0.3">
      <c r="A2232" s="313"/>
      <c r="D2232" s="313"/>
    </row>
    <row r="2233" spans="1:4" x14ac:dyDescent="0.3">
      <c r="A2233" s="313"/>
      <c r="D2233" s="313"/>
    </row>
    <row r="2234" spans="1:4" x14ac:dyDescent="0.3">
      <c r="A2234" s="313"/>
      <c r="D2234" s="313"/>
    </row>
    <row r="2235" spans="1:4" x14ac:dyDescent="0.3">
      <c r="A2235" s="313"/>
      <c r="D2235" s="313"/>
    </row>
    <row r="2236" spans="1:4" x14ac:dyDescent="0.3">
      <c r="A2236" s="313"/>
      <c r="D2236" s="313"/>
    </row>
    <row r="2237" spans="1:4" x14ac:dyDescent="0.3">
      <c r="A2237" s="313"/>
      <c r="D2237" s="313"/>
    </row>
    <row r="2238" spans="1:4" x14ac:dyDescent="0.3">
      <c r="A2238" s="313"/>
      <c r="D2238" s="313"/>
    </row>
    <row r="2239" spans="1:4" x14ac:dyDescent="0.3">
      <c r="A2239" s="313"/>
      <c r="D2239" s="313"/>
    </row>
    <row r="2240" spans="1:4" x14ac:dyDescent="0.3">
      <c r="A2240" s="313"/>
      <c r="D2240" s="313"/>
    </row>
    <row r="2241" spans="1:4" x14ac:dyDescent="0.3">
      <c r="A2241" s="313"/>
      <c r="D2241" s="313"/>
    </row>
    <row r="2242" spans="1:4" x14ac:dyDescent="0.3">
      <c r="A2242" s="313"/>
      <c r="D2242" s="313"/>
    </row>
    <row r="2243" spans="1:4" x14ac:dyDescent="0.3">
      <c r="A2243" s="313"/>
      <c r="D2243" s="313"/>
    </row>
    <row r="2244" spans="1:4" x14ac:dyDescent="0.3">
      <c r="A2244" s="313"/>
      <c r="D2244" s="313"/>
    </row>
    <row r="2245" spans="1:4" x14ac:dyDescent="0.3">
      <c r="A2245" s="313"/>
      <c r="D2245" s="313"/>
    </row>
    <row r="2246" spans="1:4" x14ac:dyDescent="0.3">
      <c r="A2246" s="313"/>
      <c r="D2246" s="313"/>
    </row>
    <row r="2247" spans="1:4" x14ac:dyDescent="0.3">
      <c r="A2247" s="313"/>
      <c r="D2247" s="313"/>
    </row>
    <row r="2248" spans="1:4" x14ac:dyDescent="0.3">
      <c r="A2248" s="313"/>
      <c r="D2248" s="313"/>
    </row>
    <row r="2249" spans="1:4" x14ac:dyDescent="0.3">
      <c r="A2249" s="313"/>
      <c r="D2249" s="313"/>
    </row>
    <row r="2250" spans="1:4" x14ac:dyDescent="0.3">
      <c r="A2250" s="313"/>
      <c r="D2250" s="313"/>
    </row>
    <row r="2251" spans="1:4" x14ac:dyDescent="0.3">
      <c r="A2251" s="313"/>
      <c r="D2251" s="313"/>
    </row>
    <row r="2252" spans="1:4" x14ac:dyDescent="0.3">
      <c r="A2252" s="313"/>
      <c r="D2252" s="313"/>
    </row>
    <row r="2253" spans="1:4" x14ac:dyDescent="0.3">
      <c r="A2253" s="313"/>
      <c r="D2253" s="313"/>
    </row>
    <row r="2254" spans="1:4" x14ac:dyDescent="0.3">
      <c r="A2254" s="313"/>
      <c r="D2254" s="313"/>
    </row>
    <row r="2255" spans="1:4" x14ac:dyDescent="0.3">
      <c r="A2255" s="313"/>
      <c r="D2255" s="313"/>
    </row>
    <row r="2256" spans="1:4" x14ac:dyDescent="0.3">
      <c r="A2256" s="313"/>
      <c r="D2256" s="313"/>
    </row>
    <row r="2257" spans="1:4" x14ac:dyDescent="0.3">
      <c r="A2257" s="313"/>
      <c r="D2257" s="313"/>
    </row>
    <row r="2258" spans="1:4" x14ac:dyDescent="0.3">
      <c r="A2258" s="313"/>
      <c r="D2258" s="313"/>
    </row>
    <row r="2259" spans="1:4" x14ac:dyDescent="0.3">
      <c r="A2259" s="313"/>
      <c r="D2259" s="313"/>
    </row>
    <row r="2260" spans="1:4" x14ac:dyDescent="0.3">
      <c r="A2260" s="313"/>
      <c r="D2260" s="313"/>
    </row>
    <row r="2261" spans="1:4" x14ac:dyDescent="0.3">
      <c r="A2261" s="313"/>
      <c r="D2261" s="313"/>
    </row>
    <row r="2262" spans="1:4" x14ac:dyDescent="0.3">
      <c r="A2262" s="313"/>
      <c r="D2262" s="313"/>
    </row>
    <row r="2263" spans="1:4" x14ac:dyDescent="0.3">
      <c r="A2263" s="313"/>
      <c r="D2263" s="313"/>
    </row>
    <row r="2264" spans="1:4" x14ac:dyDescent="0.3">
      <c r="A2264" s="313"/>
      <c r="D2264" s="313"/>
    </row>
    <row r="2265" spans="1:4" x14ac:dyDescent="0.3">
      <c r="A2265" s="313"/>
      <c r="D2265" s="313"/>
    </row>
    <row r="2266" spans="1:4" x14ac:dyDescent="0.3">
      <c r="A2266" s="313"/>
      <c r="D2266" s="313"/>
    </row>
    <row r="2267" spans="1:4" x14ac:dyDescent="0.3">
      <c r="A2267" s="313"/>
      <c r="D2267" s="313"/>
    </row>
    <row r="2268" spans="1:4" x14ac:dyDescent="0.3">
      <c r="A2268" s="313"/>
      <c r="D2268" s="313"/>
    </row>
    <row r="2269" spans="1:4" x14ac:dyDescent="0.3">
      <c r="A2269" s="313"/>
      <c r="D2269" s="313"/>
    </row>
    <row r="2270" spans="1:4" x14ac:dyDescent="0.3">
      <c r="A2270" s="313"/>
      <c r="D2270" s="313"/>
    </row>
    <row r="2271" spans="1:4" x14ac:dyDescent="0.3">
      <c r="A2271" s="313"/>
      <c r="D2271" s="313"/>
    </row>
    <row r="2272" spans="1:4" x14ac:dyDescent="0.3">
      <c r="A2272" s="313"/>
      <c r="D2272" s="313"/>
    </row>
    <row r="2273" spans="1:4" x14ac:dyDescent="0.3">
      <c r="A2273" s="313"/>
      <c r="D2273" s="313"/>
    </row>
    <row r="2274" spans="1:4" x14ac:dyDescent="0.3">
      <c r="A2274" s="313"/>
      <c r="D2274" s="313"/>
    </row>
    <row r="2275" spans="1:4" x14ac:dyDescent="0.3">
      <c r="A2275" s="313"/>
      <c r="D2275" s="313"/>
    </row>
    <row r="2276" spans="1:4" x14ac:dyDescent="0.3">
      <c r="A2276" s="313"/>
      <c r="D2276" s="313"/>
    </row>
    <row r="2277" spans="1:4" x14ac:dyDescent="0.3">
      <c r="A2277" s="313"/>
      <c r="D2277" s="313"/>
    </row>
    <row r="2278" spans="1:4" x14ac:dyDescent="0.3">
      <c r="A2278" s="313"/>
      <c r="D2278" s="313"/>
    </row>
    <row r="2279" spans="1:4" x14ac:dyDescent="0.3">
      <c r="A2279" s="313"/>
      <c r="D2279" s="313"/>
    </row>
    <row r="2280" spans="1:4" x14ac:dyDescent="0.3">
      <c r="A2280" s="313"/>
      <c r="D2280" s="313"/>
    </row>
    <row r="2281" spans="1:4" x14ac:dyDescent="0.3">
      <c r="A2281" s="313"/>
      <c r="D2281" s="313"/>
    </row>
    <row r="2282" spans="1:4" x14ac:dyDescent="0.3">
      <c r="A2282" s="313"/>
      <c r="D2282" s="313"/>
    </row>
    <row r="2283" spans="1:4" x14ac:dyDescent="0.3">
      <c r="A2283" s="313"/>
      <c r="D2283" s="313"/>
    </row>
    <row r="2284" spans="1:4" x14ac:dyDescent="0.3">
      <c r="A2284" s="313"/>
      <c r="D2284" s="313"/>
    </row>
    <row r="2285" spans="1:4" x14ac:dyDescent="0.3">
      <c r="A2285" s="313"/>
      <c r="D2285" s="313"/>
    </row>
    <row r="2286" spans="1:4" x14ac:dyDescent="0.3">
      <c r="A2286" s="313"/>
      <c r="D2286" s="313"/>
    </row>
    <row r="2287" spans="1:4" x14ac:dyDescent="0.3">
      <c r="A2287" s="313"/>
      <c r="D2287" s="313"/>
    </row>
    <row r="2288" spans="1:4" x14ac:dyDescent="0.3">
      <c r="A2288" s="313"/>
      <c r="D2288" s="313"/>
    </row>
    <row r="2289" spans="1:4" x14ac:dyDescent="0.3">
      <c r="A2289" s="313"/>
      <c r="D2289" s="313"/>
    </row>
    <row r="2290" spans="1:4" x14ac:dyDescent="0.3">
      <c r="A2290" s="313"/>
      <c r="D2290" s="313"/>
    </row>
    <row r="2291" spans="1:4" x14ac:dyDescent="0.3">
      <c r="A2291" s="313"/>
      <c r="D2291" s="313"/>
    </row>
    <row r="2292" spans="1:4" x14ac:dyDescent="0.3">
      <c r="A2292" s="313"/>
      <c r="D2292" s="313"/>
    </row>
    <row r="2293" spans="1:4" x14ac:dyDescent="0.3">
      <c r="A2293" s="313"/>
      <c r="D2293" s="313"/>
    </row>
    <row r="2294" spans="1:4" x14ac:dyDescent="0.3">
      <c r="A2294" s="313"/>
      <c r="D2294" s="313"/>
    </row>
    <row r="2295" spans="1:4" x14ac:dyDescent="0.3">
      <c r="A2295" s="313"/>
      <c r="D2295" s="313"/>
    </row>
    <row r="2296" spans="1:4" x14ac:dyDescent="0.3">
      <c r="A2296" s="313"/>
      <c r="D2296" s="313"/>
    </row>
    <row r="2297" spans="1:4" x14ac:dyDescent="0.3">
      <c r="A2297" s="313"/>
      <c r="D2297" s="313"/>
    </row>
    <row r="2298" spans="1:4" x14ac:dyDescent="0.3">
      <c r="A2298" s="313"/>
      <c r="D2298" s="313"/>
    </row>
    <row r="2299" spans="1:4" x14ac:dyDescent="0.3">
      <c r="A2299" s="313"/>
      <c r="D2299" s="313"/>
    </row>
    <row r="2300" spans="1:4" x14ac:dyDescent="0.3">
      <c r="A2300" s="313"/>
      <c r="D2300" s="313"/>
    </row>
    <row r="2301" spans="1:4" x14ac:dyDescent="0.3">
      <c r="A2301" s="313"/>
      <c r="D2301" s="313"/>
    </row>
    <row r="2302" spans="1:4" x14ac:dyDescent="0.3">
      <c r="A2302" s="313"/>
      <c r="D2302" s="313"/>
    </row>
    <row r="2303" spans="1:4" x14ac:dyDescent="0.3">
      <c r="A2303" s="313"/>
      <c r="D2303" s="313"/>
    </row>
    <row r="2304" spans="1:4" x14ac:dyDescent="0.3">
      <c r="A2304" s="313"/>
      <c r="D2304" s="313"/>
    </row>
    <row r="2305" spans="1:4" x14ac:dyDescent="0.3">
      <c r="A2305" s="313"/>
      <c r="D2305" s="313"/>
    </row>
    <row r="2306" spans="1:4" x14ac:dyDescent="0.3">
      <c r="A2306" s="313"/>
      <c r="D2306" s="313"/>
    </row>
    <row r="2307" spans="1:4" x14ac:dyDescent="0.3">
      <c r="A2307" s="313"/>
      <c r="D2307" s="313"/>
    </row>
    <row r="2308" spans="1:4" x14ac:dyDescent="0.3">
      <c r="A2308" s="313"/>
      <c r="D2308" s="313"/>
    </row>
    <row r="2309" spans="1:4" x14ac:dyDescent="0.3">
      <c r="A2309" s="313"/>
      <c r="D2309" s="313"/>
    </row>
    <row r="2310" spans="1:4" x14ac:dyDescent="0.3">
      <c r="A2310" s="313"/>
      <c r="D2310" s="313"/>
    </row>
    <row r="2311" spans="1:4" x14ac:dyDescent="0.3">
      <c r="A2311" s="313"/>
      <c r="D2311" s="313"/>
    </row>
    <row r="2312" spans="1:4" x14ac:dyDescent="0.3">
      <c r="A2312" s="313"/>
      <c r="D2312" s="313"/>
    </row>
    <row r="2313" spans="1:4" x14ac:dyDescent="0.3">
      <c r="A2313" s="313"/>
      <c r="D2313" s="313"/>
    </row>
    <row r="2314" spans="1:4" x14ac:dyDescent="0.3">
      <c r="A2314" s="313"/>
      <c r="D2314" s="313"/>
    </row>
    <row r="2315" spans="1:4" x14ac:dyDescent="0.3">
      <c r="A2315" s="313"/>
      <c r="D2315" s="313"/>
    </row>
    <row r="2316" spans="1:4" x14ac:dyDescent="0.3">
      <c r="A2316" s="313"/>
      <c r="D2316" s="313"/>
    </row>
    <row r="2317" spans="1:4" x14ac:dyDescent="0.3">
      <c r="A2317" s="313"/>
      <c r="D2317" s="313"/>
    </row>
    <row r="2318" spans="1:4" x14ac:dyDescent="0.3">
      <c r="A2318" s="313"/>
      <c r="D2318" s="313"/>
    </row>
    <row r="2319" spans="1:4" x14ac:dyDescent="0.3">
      <c r="A2319" s="313"/>
      <c r="D2319" s="313"/>
    </row>
    <row r="2320" spans="1:4" x14ac:dyDescent="0.3">
      <c r="A2320" s="313"/>
      <c r="D2320" s="313"/>
    </row>
    <row r="2321" spans="1:4" x14ac:dyDescent="0.3">
      <c r="A2321" s="313"/>
      <c r="D2321" s="313"/>
    </row>
    <row r="2322" spans="1:4" x14ac:dyDescent="0.3">
      <c r="A2322" s="313"/>
      <c r="D2322" s="313"/>
    </row>
    <row r="2323" spans="1:4" x14ac:dyDescent="0.3">
      <c r="A2323" s="313"/>
      <c r="D2323" s="313"/>
    </row>
    <row r="2324" spans="1:4" x14ac:dyDescent="0.3">
      <c r="A2324" s="313"/>
      <c r="D2324" s="313"/>
    </row>
    <row r="2325" spans="1:4" x14ac:dyDescent="0.3">
      <c r="A2325" s="313"/>
      <c r="D2325" s="313"/>
    </row>
    <row r="2326" spans="1:4" x14ac:dyDescent="0.3">
      <c r="A2326" s="313"/>
      <c r="D2326" s="313"/>
    </row>
    <row r="2327" spans="1:4" x14ac:dyDescent="0.3">
      <c r="A2327" s="313"/>
      <c r="D2327" s="313"/>
    </row>
    <row r="2328" spans="1:4" x14ac:dyDescent="0.3">
      <c r="A2328" s="313"/>
      <c r="D2328" s="313"/>
    </row>
    <row r="2329" spans="1:4" x14ac:dyDescent="0.3">
      <c r="A2329" s="313"/>
      <c r="D2329" s="313"/>
    </row>
    <row r="2330" spans="1:4" x14ac:dyDescent="0.3">
      <c r="A2330" s="313"/>
      <c r="D2330" s="313"/>
    </row>
    <row r="2331" spans="1:4" x14ac:dyDescent="0.3">
      <c r="A2331" s="313"/>
      <c r="D2331" s="313"/>
    </row>
    <row r="2332" spans="1:4" x14ac:dyDescent="0.3">
      <c r="A2332" s="313"/>
      <c r="D2332" s="313"/>
    </row>
    <row r="2333" spans="1:4" x14ac:dyDescent="0.3">
      <c r="A2333" s="313"/>
      <c r="D2333" s="313"/>
    </row>
    <row r="2334" spans="1:4" x14ac:dyDescent="0.3">
      <c r="A2334" s="313"/>
      <c r="D2334" s="313"/>
    </row>
    <row r="2335" spans="1:4" x14ac:dyDescent="0.3">
      <c r="A2335" s="313"/>
      <c r="D2335" s="313"/>
    </row>
    <row r="2336" spans="1:4" x14ac:dyDescent="0.3">
      <c r="A2336" s="313"/>
      <c r="D2336" s="313"/>
    </row>
    <row r="2337" spans="1:4" x14ac:dyDescent="0.3">
      <c r="A2337" s="313"/>
      <c r="D2337" s="313"/>
    </row>
    <row r="2338" spans="1:4" x14ac:dyDescent="0.3">
      <c r="A2338" s="313"/>
      <c r="D2338" s="313"/>
    </row>
    <row r="2339" spans="1:4" x14ac:dyDescent="0.3">
      <c r="A2339" s="313"/>
      <c r="D2339" s="313"/>
    </row>
    <row r="2340" spans="1:4" x14ac:dyDescent="0.3">
      <c r="A2340" s="313"/>
      <c r="D2340" s="313"/>
    </row>
    <row r="2341" spans="1:4" x14ac:dyDescent="0.3">
      <c r="A2341" s="313"/>
      <c r="D2341" s="313"/>
    </row>
    <row r="2342" spans="1:4" x14ac:dyDescent="0.3">
      <c r="A2342" s="313"/>
      <c r="D2342" s="313"/>
    </row>
    <row r="2343" spans="1:4" x14ac:dyDescent="0.3">
      <c r="A2343" s="313"/>
      <c r="D2343" s="313"/>
    </row>
    <row r="2344" spans="1:4" x14ac:dyDescent="0.3">
      <c r="A2344" s="313"/>
      <c r="D2344" s="313"/>
    </row>
    <row r="2345" spans="1:4" x14ac:dyDescent="0.3">
      <c r="A2345" s="313"/>
      <c r="D2345" s="313"/>
    </row>
    <row r="2346" spans="1:4" x14ac:dyDescent="0.3">
      <c r="A2346" s="313"/>
      <c r="D2346" s="313"/>
    </row>
    <row r="2347" spans="1:4" x14ac:dyDescent="0.3">
      <c r="A2347" s="313"/>
      <c r="D2347" s="313"/>
    </row>
    <row r="2348" spans="1:4" x14ac:dyDescent="0.3">
      <c r="A2348" s="313"/>
      <c r="D2348" s="313"/>
    </row>
    <row r="2349" spans="1:4" x14ac:dyDescent="0.3">
      <c r="A2349" s="313"/>
      <c r="D2349" s="313"/>
    </row>
    <row r="2350" spans="1:4" x14ac:dyDescent="0.3">
      <c r="A2350" s="313"/>
      <c r="D2350" s="313"/>
    </row>
    <row r="2351" spans="1:4" x14ac:dyDescent="0.3">
      <c r="A2351" s="313"/>
      <c r="D2351" s="313"/>
    </row>
    <row r="2352" spans="1:4" x14ac:dyDescent="0.3">
      <c r="A2352" s="313"/>
      <c r="D2352" s="313"/>
    </row>
    <row r="2353" spans="1:4" x14ac:dyDescent="0.3">
      <c r="A2353" s="313"/>
      <c r="D2353" s="313"/>
    </row>
    <row r="2354" spans="1:4" x14ac:dyDescent="0.3">
      <c r="A2354" s="313"/>
      <c r="D2354" s="313"/>
    </row>
    <row r="2355" spans="1:4" x14ac:dyDescent="0.3">
      <c r="A2355" s="313"/>
      <c r="D2355" s="313"/>
    </row>
    <row r="2356" spans="1:4" x14ac:dyDescent="0.3">
      <c r="A2356" s="313"/>
      <c r="D2356" s="313"/>
    </row>
    <row r="2357" spans="1:4" x14ac:dyDescent="0.3">
      <c r="A2357" s="313"/>
      <c r="D2357" s="313"/>
    </row>
    <row r="2358" spans="1:4" x14ac:dyDescent="0.3">
      <c r="A2358" s="313"/>
      <c r="D2358" s="313"/>
    </row>
    <row r="2359" spans="1:4" x14ac:dyDescent="0.3">
      <c r="A2359" s="313"/>
      <c r="D2359" s="313"/>
    </row>
    <row r="2360" spans="1:4" x14ac:dyDescent="0.3">
      <c r="A2360" s="313"/>
      <c r="D2360" s="313"/>
    </row>
    <row r="2361" spans="1:4" x14ac:dyDescent="0.3">
      <c r="A2361" s="313"/>
      <c r="D2361" s="313"/>
    </row>
    <row r="2362" spans="1:4" x14ac:dyDescent="0.3">
      <c r="A2362" s="313"/>
      <c r="D2362" s="313"/>
    </row>
    <row r="2363" spans="1:4" x14ac:dyDescent="0.3">
      <c r="A2363" s="313"/>
      <c r="D2363" s="313"/>
    </row>
    <row r="2364" spans="1:4" x14ac:dyDescent="0.3">
      <c r="A2364" s="313"/>
      <c r="D2364" s="313"/>
    </row>
    <row r="2365" spans="1:4" x14ac:dyDescent="0.3">
      <c r="A2365" s="313"/>
      <c r="D2365" s="313"/>
    </row>
    <row r="2366" spans="1:4" x14ac:dyDescent="0.3">
      <c r="A2366" s="313"/>
      <c r="D2366" s="313"/>
    </row>
    <row r="2367" spans="1:4" x14ac:dyDescent="0.3">
      <c r="A2367" s="313"/>
      <c r="D2367" s="313"/>
    </row>
    <row r="2368" spans="1:4" x14ac:dyDescent="0.3">
      <c r="A2368" s="313"/>
      <c r="D2368" s="313"/>
    </row>
    <row r="2369" spans="1:4" x14ac:dyDescent="0.3">
      <c r="A2369" s="313"/>
      <c r="D2369" s="313"/>
    </row>
    <row r="2370" spans="1:4" x14ac:dyDescent="0.3">
      <c r="A2370" s="313"/>
      <c r="D2370" s="313"/>
    </row>
    <row r="2371" spans="1:4" x14ac:dyDescent="0.3">
      <c r="A2371" s="313"/>
      <c r="D2371" s="313"/>
    </row>
    <row r="2372" spans="1:4" x14ac:dyDescent="0.3">
      <c r="A2372" s="313"/>
      <c r="D2372" s="313"/>
    </row>
    <row r="2373" spans="1:4" x14ac:dyDescent="0.3">
      <c r="A2373" s="313"/>
      <c r="D2373" s="313"/>
    </row>
    <row r="2374" spans="1:4" x14ac:dyDescent="0.3">
      <c r="A2374" s="313"/>
      <c r="D2374" s="313"/>
    </row>
    <row r="2375" spans="1:4" x14ac:dyDescent="0.3">
      <c r="A2375" s="313"/>
      <c r="D2375" s="313"/>
    </row>
    <row r="2376" spans="1:4" x14ac:dyDescent="0.3">
      <c r="A2376" s="313"/>
      <c r="D2376" s="313"/>
    </row>
    <row r="2377" spans="1:4" x14ac:dyDescent="0.3">
      <c r="A2377" s="313"/>
      <c r="D2377" s="313"/>
    </row>
    <row r="2378" spans="1:4" x14ac:dyDescent="0.3">
      <c r="A2378" s="313"/>
      <c r="D2378" s="313"/>
    </row>
    <row r="2379" spans="1:4" x14ac:dyDescent="0.3">
      <c r="A2379" s="313"/>
      <c r="D2379" s="313"/>
    </row>
    <row r="2380" spans="1:4" x14ac:dyDescent="0.3">
      <c r="A2380" s="313"/>
      <c r="D2380" s="313"/>
    </row>
    <row r="2381" spans="1:4" x14ac:dyDescent="0.3">
      <c r="A2381" s="313"/>
      <c r="D2381" s="313"/>
    </row>
    <row r="2382" spans="1:4" x14ac:dyDescent="0.3">
      <c r="A2382" s="313"/>
      <c r="D2382" s="313"/>
    </row>
    <row r="2383" spans="1:4" x14ac:dyDescent="0.3">
      <c r="A2383" s="313"/>
      <c r="D2383" s="313"/>
    </row>
    <row r="2384" spans="1:4" x14ac:dyDescent="0.3">
      <c r="A2384" s="313"/>
      <c r="D2384" s="313"/>
    </row>
    <row r="2385" spans="1:4" x14ac:dyDescent="0.3">
      <c r="A2385" s="313"/>
      <c r="D2385" s="313"/>
    </row>
    <row r="2386" spans="1:4" x14ac:dyDescent="0.3">
      <c r="A2386" s="313"/>
      <c r="D2386" s="313"/>
    </row>
    <row r="2387" spans="1:4" x14ac:dyDescent="0.3">
      <c r="A2387" s="313"/>
      <c r="D2387" s="313"/>
    </row>
    <row r="2388" spans="1:4" x14ac:dyDescent="0.3">
      <c r="A2388" s="313"/>
      <c r="D2388" s="313"/>
    </row>
    <row r="2389" spans="1:4" x14ac:dyDescent="0.3">
      <c r="A2389" s="313"/>
      <c r="D2389" s="313"/>
    </row>
    <row r="2390" spans="1:4" x14ac:dyDescent="0.3">
      <c r="A2390" s="313"/>
      <c r="D2390" s="313"/>
    </row>
    <row r="2391" spans="1:4" x14ac:dyDescent="0.3">
      <c r="A2391" s="313"/>
      <c r="D2391" s="313"/>
    </row>
    <row r="2392" spans="1:4" x14ac:dyDescent="0.3">
      <c r="A2392" s="313"/>
      <c r="D2392" s="313"/>
    </row>
    <row r="2393" spans="1:4" x14ac:dyDescent="0.3">
      <c r="A2393" s="313"/>
      <c r="D2393" s="313"/>
    </row>
    <row r="2394" spans="1:4" x14ac:dyDescent="0.3">
      <c r="A2394" s="313"/>
      <c r="D2394" s="313"/>
    </row>
    <row r="2395" spans="1:4" x14ac:dyDescent="0.3">
      <c r="A2395" s="313"/>
      <c r="D2395" s="313"/>
    </row>
    <row r="2396" spans="1:4" x14ac:dyDescent="0.3">
      <c r="A2396" s="313"/>
      <c r="D2396" s="313"/>
    </row>
    <row r="2397" spans="1:4" x14ac:dyDescent="0.3">
      <c r="A2397" s="313"/>
      <c r="D2397" s="313"/>
    </row>
    <row r="2398" spans="1:4" x14ac:dyDescent="0.3">
      <c r="A2398" s="313"/>
      <c r="D2398" s="313"/>
    </row>
    <row r="2399" spans="1:4" x14ac:dyDescent="0.3">
      <c r="A2399" s="313"/>
      <c r="D2399" s="313"/>
    </row>
    <row r="2400" spans="1:4" x14ac:dyDescent="0.3">
      <c r="A2400" s="313"/>
      <c r="D2400" s="313"/>
    </row>
    <row r="2401" spans="1:4" x14ac:dyDescent="0.3">
      <c r="A2401" s="313"/>
      <c r="D2401" s="313"/>
    </row>
    <row r="2402" spans="1:4" x14ac:dyDescent="0.3">
      <c r="A2402" s="313"/>
      <c r="D2402" s="313"/>
    </row>
    <row r="2403" spans="1:4" x14ac:dyDescent="0.3">
      <c r="A2403" s="313"/>
      <c r="D2403" s="313"/>
    </row>
    <row r="2404" spans="1:4" x14ac:dyDescent="0.3">
      <c r="A2404" s="313"/>
      <c r="D2404" s="313"/>
    </row>
    <row r="2405" spans="1:4" x14ac:dyDescent="0.3">
      <c r="A2405" s="313"/>
      <c r="D2405" s="313"/>
    </row>
    <row r="2406" spans="1:4" x14ac:dyDescent="0.3">
      <c r="A2406" s="313"/>
      <c r="D2406" s="313"/>
    </row>
    <row r="2407" spans="1:4" x14ac:dyDescent="0.3">
      <c r="A2407" s="313"/>
      <c r="D2407" s="313"/>
    </row>
    <row r="2408" spans="1:4" x14ac:dyDescent="0.3">
      <c r="A2408" s="313"/>
      <c r="D2408" s="313"/>
    </row>
    <row r="2409" spans="1:4" x14ac:dyDescent="0.3">
      <c r="A2409" s="313"/>
      <c r="D2409" s="313"/>
    </row>
    <row r="2410" spans="1:4" x14ac:dyDescent="0.3">
      <c r="A2410" s="313"/>
      <c r="D2410" s="313"/>
    </row>
    <row r="2411" spans="1:4" x14ac:dyDescent="0.3">
      <c r="A2411" s="313"/>
      <c r="D2411" s="313"/>
    </row>
    <row r="2412" spans="1:4" x14ac:dyDescent="0.3">
      <c r="A2412" s="313"/>
      <c r="D2412" s="313"/>
    </row>
    <row r="2413" spans="1:4" x14ac:dyDescent="0.3">
      <c r="A2413" s="313"/>
      <c r="D2413" s="313"/>
    </row>
    <row r="2414" spans="1:4" x14ac:dyDescent="0.3">
      <c r="A2414" s="313"/>
      <c r="D2414" s="313"/>
    </row>
    <row r="2415" spans="1:4" x14ac:dyDescent="0.3">
      <c r="A2415" s="313"/>
      <c r="D2415" s="313"/>
    </row>
    <row r="2416" spans="1:4" x14ac:dyDescent="0.3">
      <c r="A2416" s="313"/>
      <c r="D2416" s="313"/>
    </row>
    <row r="2417" spans="1:4" x14ac:dyDescent="0.3">
      <c r="A2417" s="313"/>
      <c r="D2417" s="313"/>
    </row>
    <row r="2418" spans="1:4" x14ac:dyDescent="0.3">
      <c r="A2418" s="313"/>
      <c r="D2418" s="313"/>
    </row>
    <row r="2419" spans="1:4" x14ac:dyDescent="0.3">
      <c r="A2419" s="313"/>
      <c r="D2419" s="313"/>
    </row>
    <row r="2420" spans="1:4" x14ac:dyDescent="0.3">
      <c r="A2420" s="313"/>
      <c r="D2420" s="313"/>
    </row>
    <row r="2421" spans="1:4" x14ac:dyDescent="0.3">
      <c r="A2421" s="313"/>
      <c r="D2421" s="313"/>
    </row>
    <row r="2422" spans="1:4" x14ac:dyDescent="0.3">
      <c r="A2422" s="313"/>
      <c r="D2422" s="313"/>
    </row>
    <row r="2423" spans="1:4" x14ac:dyDescent="0.3">
      <c r="A2423" s="313"/>
      <c r="D2423" s="313"/>
    </row>
    <row r="2424" spans="1:4" x14ac:dyDescent="0.3">
      <c r="A2424" s="313"/>
      <c r="D2424" s="313"/>
    </row>
    <row r="2425" spans="1:4" x14ac:dyDescent="0.3">
      <c r="A2425" s="313"/>
      <c r="D2425" s="313"/>
    </row>
    <row r="2426" spans="1:4" x14ac:dyDescent="0.3">
      <c r="A2426" s="313"/>
      <c r="D2426" s="313"/>
    </row>
    <row r="2427" spans="1:4" x14ac:dyDescent="0.3">
      <c r="A2427" s="313"/>
      <c r="D2427" s="313"/>
    </row>
    <row r="2428" spans="1:4" x14ac:dyDescent="0.3">
      <c r="A2428" s="313"/>
      <c r="D2428" s="313"/>
    </row>
    <row r="2429" spans="1:4" x14ac:dyDescent="0.3">
      <c r="A2429" s="313"/>
      <c r="D2429" s="313"/>
    </row>
    <row r="2430" spans="1:4" x14ac:dyDescent="0.3">
      <c r="A2430" s="313"/>
      <c r="D2430" s="313"/>
    </row>
    <row r="2431" spans="1:4" x14ac:dyDescent="0.3">
      <c r="A2431" s="313"/>
      <c r="D2431" s="313"/>
    </row>
    <row r="2432" spans="1:4" x14ac:dyDescent="0.3">
      <c r="A2432" s="313"/>
      <c r="D2432" s="313"/>
    </row>
    <row r="2433" spans="1:4" x14ac:dyDescent="0.3">
      <c r="A2433" s="313"/>
      <c r="D2433" s="313"/>
    </row>
    <row r="2434" spans="1:4" x14ac:dyDescent="0.3">
      <c r="A2434" s="313"/>
      <c r="D2434" s="313"/>
    </row>
    <row r="2435" spans="1:4" x14ac:dyDescent="0.3">
      <c r="A2435" s="313"/>
      <c r="D2435" s="313"/>
    </row>
    <row r="2436" spans="1:4" x14ac:dyDescent="0.3">
      <c r="A2436" s="313"/>
      <c r="D2436" s="313"/>
    </row>
    <row r="2437" spans="1:4" x14ac:dyDescent="0.3">
      <c r="A2437" s="313"/>
      <c r="D2437" s="313"/>
    </row>
    <row r="2438" spans="1:4" x14ac:dyDescent="0.3">
      <c r="A2438" s="313"/>
      <c r="D2438" s="313"/>
    </row>
    <row r="2439" spans="1:4" x14ac:dyDescent="0.3">
      <c r="A2439" s="313"/>
      <c r="D2439" s="313"/>
    </row>
    <row r="2440" spans="1:4" x14ac:dyDescent="0.3">
      <c r="A2440" s="313"/>
      <c r="D2440" s="313"/>
    </row>
    <row r="2441" spans="1:4" x14ac:dyDescent="0.3">
      <c r="A2441" s="313"/>
      <c r="D2441" s="313"/>
    </row>
    <row r="2442" spans="1:4" x14ac:dyDescent="0.3">
      <c r="A2442" s="313"/>
      <c r="D2442" s="313"/>
    </row>
    <row r="2443" spans="1:4" x14ac:dyDescent="0.3">
      <c r="A2443" s="313"/>
      <c r="D2443" s="313"/>
    </row>
    <row r="2444" spans="1:4" x14ac:dyDescent="0.3">
      <c r="A2444" s="313"/>
      <c r="D2444" s="313"/>
    </row>
    <row r="2445" spans="1:4" x14ac:dyDescent="0.3">
      <c r="A2445" s="313"/>
      <c r="D2445" s="313"/>
    </row>
    <row r="2446" spans="1:4" x14ac:dyDescent="0.3">
      <c r="A2446" s="313"/>
      <c r="D2446" s="313"/>
    </row>
    <row r="2447" spans="1:4" x14ac:dyDescent="0.3">
      <c r="A2447" s="313"/>
      <c r="D2447" s="313"/>
    </row>
    <row r="2448" spans="1:4" x14ac:dyDescent="0.3">
      <c r="A2448" s="313"/>
      <c r="D2448" s="313"/>
    </row>
    <row r="2449" spans="1:4" x14ac:dyDescent="0.3">
      <c r="A2449" s="313"/>
      <c r="D2449" s="313"/>
    </row>
    <row r="2450" spans="1:4" x14ac:dyDescent="0.3">
      <c r="A2450" s="313"/>
      <c r="D2450" s="313"/>
    </row>
    <row r="2451" spans="1:4" x14ac:dyDescent="0.3">
      <c r="A2451" s="313"/>
      <c r="D2451" s="313"/>
    </row>
    <row r="2452" spans="1:4" x14ac:dyDescent="0.3">
      <c r="A2452" s="313"/>
      <c r="D2452" s="313"/>
    </row>
    <row r="2453" spans="1:4" x14ac:dyDescent="0.3">
      <c r="A2453" s="313"/>
      <c r="D2453" s="313"/>
    </row>
    <row r="2454" spans="1:4" x14ac:dyDescent="0.3">
      <c r="A2454" s="313"/>
      <c r="D2454" s="313"/>
    </row>
    <row r="2455" spans="1:4" x14ac:dyDescent="0.3">
      <c r="A2455" s="313"/>
      <c r="D2455" s="313"/>
    </row>
    <row r="2456" spans="1:4" x14ac:dyDescent="0.3">
      <c r="A2456" s="313"/>
      <c r="D2456" s="313"/>
    </row>
    <row r="2457" spans="1:4" x14ac:dyDescent="0.3">
      <c r="A2457" s="313"/>
      <c r="D2457" s="313"/>
    </row>
    <row r="2458" spans="1:4" x14ac:dyDescent="0.3">
      <c r="A2458" s="313"/>
      <c r="D2458" s="313"/>
    </row>
    <row r="2459" spans="1:4" x14ac:dyDescent="0.3">
      <c r="A2459" s="313"/>
      <c r="D2459" s="313"/>
    </row>
    <row r="2460" spans="1:4" x14ac:dyDescent="0.3">
      <c r="A2460" s="313"/>
      <c r="D2460" s="313"/>
    </row>
    <row r="2461" spans="1:4" x14ac:dyDescent="0.3">
      <c r="A2461" s="313"/>
      <c r="D2461" s="313"/>
    </row>
    <row r="2462" spans="1:4" x14ac:dyDescent="0.3">
      <c r="A2462" s="313"/>
      <c r="D2462" s="313"/>
    </row>
    <row r="2463" spans="1:4" x14ac:dyDescent="0.3">
      <c r="A2463" s="313"/>
      <c r="D2463" s="313"/>
    </row>
    <row r="2464" spans="1:4" x14ac:dyDescent="0.3">
      <c r="A2464" s="313"/>
      <c r="D2464" s="313"/>
    </row>
    <row r="2465" spans="1:4" x14ac:dyDescent="0.3">
      <c r="A2465" s="313"/>
      <c r="D2465" s="313"/>
    </row>
    <row r="2466" spans="1:4" x14ac:dyDescent="0.3">
      <c r="A2466" s="313"/>
      <c r="D2466" s="313"/>
    </row>
    <row r="2467" spans="1:4" x14ac:dyDescent="0.3">
      <c r="A2467" s="313"/>
      <c r="D2467" s="313"/>
    </row>
    <row r="2468" spans="1:4" x14ac:dyDescent="0.3">
      <c r="A2468" s="313"/>
      <c r="D2468" s="313"/>
    </row>
    <row r="2469" spans="1:4" x14ac:dyDescent="0.3">
      <c r="A2469" s="313"/>
      <c r="D2469" s="313"/>
    </row>
    <row r="2470" spans="1:4" x14ac:dyDescent="0.3">
      <c r="A2470" s="313"/>
      <c r="D2470" s="313"/>
    </row>
    <row r="2471" spans="1:4" x14ac:dyDescent="0.3">
      <c r="A2471" s="313"/>
      <c r="D2471" s="313"/>
    </row>
    <row r="2472" spans="1:4" x14ac:dyDescent="0.3">
      <c r="A2472" s="313"/>
      <c r="D2472" s="313"/>
    </row>
    <row r="2473" spans="1:4" x14ac:dyDescent="0.3">
      <c r="A2473" s="313"/>
      <c r="D2473" s="313"/>
    </row>
    <row r="2474" spans="1:4" x14ac:dyDescent="0.3">
      <c r="A2474" s="313"/>
      <c r="D2474" s="313"/>
    </row>
    <row r="2475" spans="1:4" x14ac:dyDescent="0.3">
      <c r="A2475" s="313"/>
      <c r="D2475" s="313"/>
    </row>
    <row r="2476" spans="1:4" x14ac:dyDescent="0.3">
      <c r="A2476" s="313"/>
      <c r="D2476" s="313"/>
    </row>
    <row r="2477" spans="1:4" x14ac:dyDescent="0.3">
      <c r="A2477" s="313"/>
      <c r="D2477" s="313"/>
    </row>
    <row r="2478" spans="1:4" x14ac:dyDescent="0.3">
      <c r="A2478" s="313"/>
      <c r="D2478" s="313"/>
    </row>
    <row r="2479" spans="1:4" x14ac:dyDescent="0.3">
      <c r="A2479" s="313"/>
      <c r="D2479" s="313"/>
    </row>
    <row r="2480" spans="1:4" x14ac:dyDescent="0.3">
      <c r="A2480" s="313"/>
      <c r="D2480" s="313"/>
    </row>
    <row r="2481" spans="1:4" x14ac:dyDescent="0.3">
      <c r="A2481" s="313"/>
      <c r="D2481" s="313"/>
    </row>
    <row r="2482" spans="1:4" x14ac:dyDescent="0.3">
      <c r="A2482" s="313"/>
      <c r="D2482" s="313"/>
    </row>
    <row r="2483" spans="1:4" x14ac:dyDescent="0.3">
      <c r="A2483" s="313"/>
      <c r="D2483" s="313"/>
    </row>
    <row r="2484" spans="1:4" x14ac:dyDescent="0.3">
      <c r="A2484" s="313"/>
      <c r="D2484" s="313"/>
    </row>
    <row r="2485" spans="1:4" x14ac:dyDescent="0.3">
      <c r="A2485" s="313"/>
      <c r="D2485" s="313"/>
    </row>
    <row r="2486" spans="1:4" x14ac:dyDescent="0.3">
      <c r="A2486" s="313"/>
      <c r="D2486" s="313"/>
    </row>
    <row r="2487" spans="1:4" x14ac:dyDescent="0.3">
      <c r="A2487" s="313"/>
      <c r="D2487" s="313"/>
    </row>
    <row r="2488" spans="1:4" x14ac:dyDescent="0.3">
      <c r="A2488" s="313"/>
      <c r="D2488" s="313"/>
    </row>
    <row r="2489" spans="1:4" x14ac:dyDescent="0.3">
      <c r="A2489" s="313"/>
      <c r="D2489" s="313"/>
    </row>
    <row r="2490" spans="1:4" x14ac:dyDescent="0.3">
      <c r="A2490" s="313"/>
      <c r="D2490" s="313"/>
    </row>
    <row r="2491" spans="1:4" x14ac:dyDescent="0.3">
      <c r="A2491" s="313"/>
      <c r="D2491" s="313"/>
    </row>
    <row r="2492" spans="1:4" x14ac:dyDescent="0.3">
      <c r="A2492" s="313"/>
      <c r="D2492" s="313"/>
    </row>
    <row r="2493" spans="1:4" x14ac:dyDescent="0.3">
      <c r="A2493" s="313"/>
      <c r="D2493" s="313"/>
    </row>
    <row r="2494" spans="1:4" x14ac:dyDescent="0.3">
      <c r="A2494" s="313"/>
      <c r="D2494" s="313"/>
    </row>
    <row r="2495" spans="1:4" x14ac:dyDescent="0.3">
      <c r="A2495" s="313"/>
      <c r="D2495" s="313"/>
    </row>
    <row r="2496" spans="1:4" x14ac:dyDescent="0.3">
      <c r="A2496" s="313"/>
      <c r="D2496" s="313"/>
    </row>
    <row r="2497" spans="1:4" x14ac:dyDescent="0.3">
      <c r="A2497" s="313"/>
      <c r="D2497" s="313"/>
    </row>
    <row r="2498" spans="1:4" x14ac:dyDescent="0.3">
      <c r="A2498" s="313"/>
      <c r="D2498" s="313"/>
    </row>
    <row r="2499" spans="1:4" x14ac:dyDescent="0.3">
      <c r="A2499" s="313"/>
      <c r="D2499" s="313"/>
    </row>
    <row r="2500" spans="1:4" x14ac:dyDescent="0.3">
      <c r="A2500" s="313"/>
      <c r="D2500" s="313"/>
    </row>
    <row r="2501" spans="1:4" x14ac:dyDescent="0.3">
      <c r="A2501" s="313"/>
      <c r="D2501" s="313"/>
    </row>
    <row r="2502" spans="1:4" x14ac:dyDescent="0.3">
      <c r="A2502" s="313"/>
      <c r="D2502" s="313"/>
    </row>
    <row r="2503" spans="1:4" x14ac:dyDescent="0.3">
      <c r="A2503" s="313"/>
      <c r="D2503" s="313"/>
    </row>
    <row r="2504" spans="1:4" x14ac:dyDescent="0.3">
      <c r="A2504" s="313"/>
      <c r="D2504" s="313"/>
    </row>
    <row r="2505" spans="1:4" x14ac:dyDescent="0.3">
      <c r="A2505" s="313"/>
      <c r="D2505" s="313"/>
    </row>
    <row r="2506" spans="1:4" x14ac:dyDescent="0.3">
      <c r="A2506" s="313"/>
      <c r="D2506" s="313"/>
    </row>
    <row r="2507" spans="1:4" x14ac:dyDescent="0.3">
      <c r="A2507" s="313"/>
      <c r="D2507" s="313"/>
    </row>
    <row r="2508" spans="1:4" x14ac:dyDescent="0.3">
      <c r="A2508" s="313"/>
      <c r="D2508" s="313"/>
    </row>
    <row r="2509" spans="1:4" x14ac:dyDescent="0.3">
      <c r="A2509" s="313"/>
      <c r="D2509" s="313"/>
    </row>
    <row r="2510" spans="1:4" x14ac:dyDescent="0.3">
      <c r="A2510" s="313"/>
      <c r="D2510" s="313"/>
    </row>
    <row r="2511" spans="1:4" x14ac:dyDescent="0.3">
      <c r="A2511" s="313"/>
      <c r="D2511" s="313"/>
    </row>
    <row r="2512" spans="1:4" x14ac:dyDescent="0.3">
      <c r="A2512" s="313"/>
      <c r="D2512" s="313"/>
    </row>
    <row r="2513" spans="1:4" x14ac:dyDescent="0.3">
      <c r="A2513" s="313"/>
      <c r="D2513" s="313"/>
    </row>
    <row r="2514" spans="1:4" x14ac:dyDescent="0.3">
      <c r="A2514" s="313"/>
      <c r="D2514" s="313"/>
    </row>
    <row r="2515" spans="1:4" x14ac:dyDescent="0.3">
      <c r="A2515" s="313"/>
      <c r="D2515" s="313"/>
    </row>
    <row r="2516" spans="1:4" x14ac:dyDescent="0.3">
      <c r="A2516" s="313"/>
      <c r="D2516" s="313"/>
    </row>
    <row r="2517" spans="1:4" x14ac:dyDescent="0.3">
      <c r="A2517" s="313"/>
      <c r="D2517" s="313"/>
    </row>
    <row r="2518" spans="1:4" x14ac:dyDescent="0.3">
      <c r="A2518" s="313"/>
      <c r="D2518" s="313"/>
    </row>
    <row r="2519" spans="1:4" x14ac:dyDescent="0.3">
      <c r="A2519" s="313"/>
      <c r="D2519" s="313"/>
    </row>
    <row r="2520" spans="1:4" x14ac:dyDescent="0.3">
      <c r="A2520" s="313"/>
      <c r="D2520" s="313"/>
    </row>
    <row r="2521" spans="1:4" x14ac:dyDescent="0.3">
      <c r="A2521" s="313"/>
      <c r="D2521" s="313"/>
    </row>
    <row r="2522" spans="1:4" x14ac:dyDescent="0.3">
      <c r="A2522" s="313"/>
      <c r="D2522" s="313"/>
    </row>
    <row r="2523" spans="1:4" x14ac:dyDescent="0.3">
      <c r="A2523" s="313"/>
      <c r="D2523" s="313"/>
    </row>
    <row r="2524" spans="1:4" x14ac:dyDescent="0.3">
      <c r="A2524" s="313"/>
      <c r="D2524" s="313"/>
    </row>
    <row r="2525" spans="1:4" x14ac:dyDescent="0.3">
      <c r="A2525" s="313"/>
      <c r="D2525" s="313"/>
    </row>
    <row r="2526" spans="1:4" x14ac:dyDescent="0.3">
      <c r="A2526" s="313"/>
      <c r="D2526" s="313"/>
    </row>
    <row r="2527" spans="1:4" x14ac:dyDescent="0.3">
      <c r="A2527" s="313"/>
      <c r="D2527" s="313"/>
    </row>
    <row r="2528" spans="1:4" x14ac:dyDescent="0.3">
      <c r="A2528" s="313"/>
      <c r="D2528" s="313"/>
    </row>
    <row r="2529" spans="1:4" x14ac:dyDescent="0.3">
      <c r="A2529" s="313"/>
      <c r="D2529" s="313"/>
    </row>
    <row r="2530" spans="1:4" x14ac:dyDescent="0.3">
      <c r="A2530" s="313"/>
      <c r="D2530" s="313"/>
    </row>
    <row r="2531" spans="1:4" x14ac:dyDescent="0.3">
      <c r="A2531" s="313"/>
      <c r="D2531" s="313"/>
    </row>
    <row r="2532" spans="1:4" x14ac:dyDescent="0.3">
      <c r="A2532" s="313"/>
      <c r="D2532" s="313"/>
    </row>
    <row r="2533" spans="1:4" x14ac:dyDescent="0.3">
      <c r="A2533" s="313"/>
      <c r="D2533" s="313"/>
    </row>
    <row r="2534" spans="1:4" x14ac:dyDescent="0.3">
      <c r="A2534" s="313"/>
      <c r="D2534" s="313"/>
    </row>
    <row r="2535" spans="1:4" x14ac:dyDescent="0.3">
      <c r="A2535" s="313"/>
      <c r="D2535" s="313"/>
    </row>
    <row r="2536" spans="1:4" x14ac:dyDescent="0.3">
      <c r="A2536" s="313"/>
      <c r="D2536" s="313"/>
    </row>
    <row r="2537" spans="1:4" x14ac:dyDescent="0.3">
      <c r="A2537" s="313"/>
      <c r="D2537" s="313"/>
    </row>
    <row r="2538" spans="1:4" x14ac:dyDescent="0.3">
      <c r="A2538" s="313"/>
      <c r="D2538" s="313"/>
    </row>
    <row r="2539" spans="1:4" x14ac:dyDescent="0.3">
      <c r="A2539" s="313"/>
      <c r="D2539" s="313"/>
    </row>
    <row r="2540" spans="1:4" x14ac:dyDescent="0.3">
      <c r="A2540" s="313"/>
      <c r="D2540" s="313"/>
    </row>
    <row r="2541" spans="1:4" x14ac:dyDescent="0.3">
      <c r="A2541" s="313"/>
      <c r="D2541" s="313"/>
    </row>
    <row r="2542" spans="1:4" x14ac:dyDescent="0.3">
      <c r="A2542" s="313"/>
      <c r="D2542" s="313"/>
    </row>
    <row r="2543" spans="1:4" x14ac:dyDescent="0.3">
      <c r="A2543" s="313"/>
      <c r="D2543" s="313"/>
    </row>
    <row r="2544" spans="1:4" x14ac:dyDescent="0.3">
      <c r="A2544" s="313"/>
      <c r="D2544" s="313"/>
    </row>
    <row r="2545" spans="1:4" x14ac:dyDescent="0.3">
      <c r="A2545" s="313"/>
      <c r="D2545" s="313"/>
    </row>
    <row r="2546" spans="1:4" x14ac:dyDescent="0.3">
      <c r="A2546" s="313"/>
      <c r="D2546" s="313"/>
    </row>
    <row r="2547" spans="1:4" x14ac:dyDescent="0.3">
      <c r="A2547" s="313"/>
      <c r="D2547" s="313"/>
    </row>
    <row r="2548" spans="1:4" x14ac:dyDescent="0.3">
      <c r="A2548" s="313"/>
      <c r="D2548" s="313"/>
    </row>
    <row r="2549" spans="1:4" x14ac:dyDescent="0.3">
      <c r="A2549" s="313"/>
      <c r="D2549" s="313"/>
    </row>
    <row r="2550" spans="1:4" x14ac:dyDescent="0.3">
      <c r="A2550" s="313"/>
      <c r="D2550" s="313"/>
    </row>
    <row r="2551" spans="1:4" x14ac:dyDescent="0.3">
      <c r="A2551" s="313"/>
      <c r="D2551" s="313"/>
    </row>
    <row r="2552" spans="1:4" x14ac:dyDescent="0.3">
      <c r="A2552" s="313"/>
      <c r="D2552" s="313"/>
    </row>
    <row r="2553" spans="1:4" x14ac:dyDescent="0.3">
      <c r="A2553" s="313"/>
      <c r="D2553" s="313"/>
    </row>
    <row r="2554" spans="1:4" x14ac:dyDescent="0.3">
      <c r="A2554" s="313"/>
      <c r="D2554" s="313"/>
    </row>
    <row r="2555" spans="1:4" x14ac:dyDescent="0.3">
      <c r="A2555" s="313"/>
      <c r="D2555" s="313"/>
    </row>
    <row r="2556" spans="1:4" x14ac:dyDescent="0.3">
      <c r="A2556" s="313"/>
      <c r="D2556" s="313"/>
    </row>
    <row r="2557" spans="1:4" x14ac:dyDescent="0.3">
      <c r="A2557" s="313"/>
      <c r="D2557" s="313"/>
    </row>
    <row r="2558" spans="1:4" x14ac:dyDescent="0.3">
      <c r="A2558" s="313"/>
      <c r="D2558" s="313"/>
    </row>
    <row r="2559" spans="1:4" x14ac:dyDescent="0.3">
      <c r="A2559" s="313"/>
      <c r="D2559" s="313"/>
    </row>
    <row r="2560" spans="1:4" x14ac:dyDescent="0.3">
      <c r="A2560" s="313"/>
      <c r="D2560" s="313"/>
    </row>
    <row r="2561" spans="1:4" x14ac:dyDescent="0.3">
      <c r="A2561" s="313"/>
      <c r="D2561" s="313"/>
    </row>
    <row r="2562" spans="1:4" x14ac:dyDescent="0.3">
      <c r="A2562" s="313"/>
      <c r="D2562" s="313"/>
    </row>
    <row r="2563" spans="1:4" x14ac:dyDescent="0.3">
      <c r="A2563" s="313"/>
      <c r="D2563" s="313"/>
    </row>
    <row r="2564" spans="1:4" x14ac:dyDescent="0.3">
      <c r="A2564" s="313"/>
      <c r="D2564" s="313"/>
    </row>
    <row r="2565" spans="1:4" x14ac:dyDescent="0.3">
      <c r="A2565" s="313"/>
      <c r="D2565" s="313"/>
    </row>
    <row r="2566" spans="1:4" x14ac:dyDescent="0.3">
      <c r="A2566" s="313"/>
      <c r="D2566" s="313"/>
    </row>
    <row r="2567" spans="1:4" x14ac:dyDescent="0.3">
      <c r="A2567" s="313"/>
      <c r="D2567" s="313"/>
    </row>
    <row r="2568" spans="1:4" x14ac:dyDescent="0.3">
      <c r="A2568" s="313"/>
      <c r="D2568" s="313"/>
    </row>
    <row r="2569" spans="1:4" x14ac:dyDescent="0.3">
      <c r="A2569" s="313"/>
      <c r="D2569" s="313"/>
    </row>
    <row r="2570" spans="1:4" x14ac:dyDescent="0.3">
      <c r="A2570" s="313"/>
      <c r="D2570" s="313"/>
    </row>
    <row r="2571" spans="1:4" x14ac:dyDescent="0.3">
      <c r="A2571" s="313"/>
      <c r="D2571" s="313"/>
    </row>
    <row r="2572" spans="1:4" x14ac:dyDescent="0.3">
      <c r="A2572" s="313"/>
      <c r="D2572" s="313"/>
    </row>
    <row r="2573" spans="1:4" x14ac:dyDescent="0.3">
      <c r="A2573" s="313"/>
      <c r="D2573" s="313"/>
    </row>
    <row r="2574" spans="1:4" x14ac:dyDescent="0.3">
      <c r="A2574" s="313"/>
      <c r="D2574" s="313"/>
    </row>
    <row r="2575" spans="1:4" x14ac:dyDescent="0.3">
      <c r="A2575" s="313"/>
      <c r="D2575" s="313"/>
    </row>
    <row r="2576" spans="1:4" x14ac:dyDescent="0.3">
      <c r="A2576" s="313"/>
      <c r="D2576" s="313"/>
    </row>
    <row r="2577" spans="1:4" x14ac:dyDescent="0.3">
      <c r="A2577" s="313"/>
      <c r="D2577" s="313"/>
    </row>
    <row r="2578" spans="1:4" x14ac:dyDescent="0.3">
      <c r="A2578" s="313"/>
      <c r="D2578" s="313"/>
    </row>
    <row r="2579" spans="1:4" x14ac:dyDescent="0.3">
      <c r="A2579" s="313"/>
      <c r="D2579" s="313"/>
    </row>
    <row r="2580" spans="1:4" x14ac:dyDescent="0.3">
      <c r="A2580" s="313"/>
      <c r="D2580" s="313"/>
    </row>
    <row r="2581" spans="1:4" x14ac:dyDescent="0.3">
      <c r="A2581" s="313"/>
      <c r="D2581" s="313"/>
    </row>
    <row r="2582" spans="1:4" x14ac:dyDescent="0.3">
      <c r="A2582" s="313"/>
      <c r="D2582" s="313"/>
    </row>
    <row r="2583" spans="1:4" x14ac:dyDescent="0.3">
      <c r="A2583" s="313"/>
      <c r="D2583" s="313"/>
    </row>
    <row r="2584" spans="1:4" x14ac:dyDescent="0.3">
      <c r="A2584" s="313"/>
      <c r="D2584" s="313"/>
    </row>
    <row r="2585" spans="1:4" x14ac:dyDescent="0.3">
      <c r="A2585" s="313"/>
      <c r="D2585" s="313"/>
    </row>
    <row r="2586" spans="1:4" x14ac:dyDescent="0.3">
      <c r="A2586" s="313"/>
      <c r="D2586" s="313"/>
    </row>
    <row r="2587" spans="1:4" x14ac:dyDescent="0.3">
      <c r="A2587" s="313"/>
      <c r="D2587" s="313"/>
    </row>
    <row r="2588" spans="1:4" x14ac:dyDescent="0.3">
      <c r="A2588" s="313"/>
      <c r="D2588" s="313"/>
    </row>
    <row r="2589" spans="1:4" x14ac:dyDescent="0.3">
      <c r="A2589" s="313"/>
      <c r="D2589" s="313"/>
    </row>
    <row r="2590" spans="1:4" x14ac:dyDescent="0.3">
      <c r="A2590" s="313"/>
      <c r="D2590" s="313"/>
    </row>
    <row r="2591" spans="1:4" x14ac:dyDescent="0.3">
      <c r="A2591" s="313"/>
      <c r="D2591" s="313"/>
    </row>
    <row r="2592" spans="1:4" x14ac:dyDescent="0.3">
      <c r="A2592" s="313"/>
      <c r="D2592" s="313"/>
    </row>
    <row r="2593" spans="1:4" x14ac:dyDescent="0.3">
      <c r="A2593" s="313"/>
      <c r="D2593" s="313"/>
    </row>
    <row r="2594" spans="1:4" x14ac:dyDescent="0.3">
      <c r="A2594" s="313"/>
      <c r="D2594" s="313"/>
    </row>
    <row r="2595" spans="1:4" x14ac:dyDescent="0.3">
      <c r="A2595" s="313"/>
      <c r="D2595" s="313"/>
    </row>
    <row r="2596" spans="1:4" x14ac:dyDescent="0.3">
      <c r="A2596" s="313"/>
      <c r="D2596" s="313"/>
    </row>
    <row r="2597" spans="1:4" x14ac:dyDescent="0.3">
      <c r="A2597" s="313"/>
      <c r="D2597" s="313"/>
    </row>
    <row r="2598" spans="1:4" x14ac:dyDescent="0.3">
      <c r="A2598" s="313"/>
      <c r="D2598" s="313"/>
    </row>
    <row r="2599" spans="1:4" x14ac:dyDescent="0.3">
      <c r="A2599" s="313"/>
      <c r="D2599" s="313"/>
    </row>
    <row r="2600" spans="1:4" x14ac:dyDescent="0.3">
      <c r="A2600" s="313"/>
      <c r="D2600" s="313"/>
    </row>
    <row r="2601" spans="1:4" x14ac:dyDescent="0.3">
      <c r="A2601" s="313"/>
      <c r="D2601" s="313"/>
    </row>
    <row r="2602" spans="1:4" x14ac:dyDescent="0.3">
      <c r="A2602" s="313"/>
      <c r="D2602" s="313"/>
    </row>
    <row r="2603" spans="1:4" x14ac:dyDescent="0.3">
      <c r="A2603" s="313"/>
      <c r="D2603" s="313"/>
    </row>
    <row r="2604" spans="1:4" x14ac:dyDescent="0.3">
      <c r="A2604" s="313"/>
      <c r="D2604" s="313"/>
    </row>
    <row r="2605" spans="1:4" x14ac:dyDescent="0.3">
      <c r="A2605" s="313"/>
      <c r="D2605" s="313"/>
    </row>
    <row r="2606" spans="1:4" x14ac:dyDescent="0.3">
      <c r="A2606" s="313"/>
      <c r="D2606" s="313"/>
    </row>
    <row r="2607" spans="1:4" x14ac:dyDescent="0.3">
      <c r="A2607" s="313"/>
      <c r="D2607" s="313"/>
    </row>
    <row r="2608" spans="1:4" x14ac:dyDescent="0.3">
      <c r="A2608" s="313"/>
      <c r="D2608" s="313"/>
    </row>
    <row r="2609" spans="1:4" x14ac:dyDescent="0.3">
      <c r="A2609" s="313"/>
      <c r="D2609" s="313"/>
    </row>
    <row r="2610" spans="1:4" x14ac:dyDescent="0.3">
      <c r="A2610" s="313"/>
      <c r="D2610" s="313"/>
    </row>
    <row r="2611" spans="1:4" x14ac:dyDescent="0.3">
      <c r="A2611" s="313"/>
      <c r="D2611" s="313"/>
    </row>
    <row r="2612" spans="1:4" x14ac:dyDescent="0.3">
      <c r="A2612" s="313"/>
      <c r="D2612" s="313"/>
    </row>
    <row r="2613" spans="1:4" x14ac:dyDescent="0.3">
      <c r="A2613" s="313"/>
      <c r="D2613" s="313"/>
    </row>
    <row r="2614" spans="1:4" x14ac:dyDescent="0.3">
      <c r="A2614" s="313"/>
      <c r="D2614" s="313"/>
    </row>
    <row r="2615" spans="1:4" x14ac:dyDescent="0.3">
      <c r="A2615" s="313"/>
      <c r="D2615" s="313"/>
    </row>
    <row r="2616" spans="1:4" x14ac:dyDescent="0.3">
      <c r="A2616" s="313"/>
      <c r="D2616" s="313"/>
    </row>
    <row r="2617" spans="1:4" x14ac:dyDescent="0.3">
      <c r="A2617" s="313"/>
      <c r="D2617" s="313"/>
    </row>
    <row r="2618" spans="1:4" x14ac:dyDescent="0.3">
      <c r="A2618" s="313"/>
      <c r="D2618" s="313"/>
    </row>
    <row r="2619" spans="1:4" x14ac:dyDescent="0.3">
      <c r="A2619" s="313"/>
      <c r="D2619" s="313"/>
    </row>
    <row r="2620" spans="1:4" x14ac:dyDescent="0.3">
      <c r="A2620" s="313"/>
      <c r="D2620" s="313"/>
    </row>
    <row r="2621" spans="1:4" x14ac:dyDescent="0.3">
      <c r="A2621" s="313"/>
      <c r="D2621" s="313"/>
    </row>
    <row r="2622" spans="1:4" x14ac:dyDescent="0.3">
      <c r="A2622" s="313"/>
      <c r="D2622" s="313"/>
    </row>
    <row r="2623" spans="1:4" x14ac:dyDescent="0.3">
      <c r="A2623" s="313"/>
      <c r="D2623" s="313"/>
    </row>
    <row r="2624" spans="1:4" x14ac:dyDescent="0.3">
      <c r="A2624" s="313"/>
      <c r="D2624" s="313"/>
    </row>
    <row r="2625" spans="1:4" x14ac:dyDescent="0.3">
      <c r="A2625" s="313"/>
      <c r="D2625" s="313"/>
    </row>
    <row r="2626" spans="1:4" x14ac:dyDescent="0.3">
      <c r="A2626" s="313"/>
      <c r="D2626" s="313"/>
    </row>
    <row r="2627" spans="1:4" x14ac:dyDescent="0.3">
      <c r="A2627" s="313"/>
      <c r="D2627" s="313"/>
    </row>
    <row r="2628" spans="1:4" x14ac:dyDescent="0.3">
      <c r="A2628" s="313"/>
      <c r="D2628" s="313"/>
    </row>
    <row r="2629" spans="1:4" x14ac:dyDescent="0.3">
      <c r="A2629" s="313"/>
      <c r="D2629" s="313"/>
    </row>
    <row r="2630" spans="1:4" x14ac:dyDescent="0.3">
      <c r="A2630" s="313"/>
      <c r="D2630" s="313"/>
    </row>
    <row r="2631" spans="1:4" x14ac:dyDescent="0.3">
      <c r="A2631" s="313"/>
      <c r="D2631" s="313"/>
    </row>
    <row r="2632" spans="1:4" x14ac:dyDescent="0.3">
      <c r="A2632" s="313"/>
      <c r="D2632" s="313"/>
    </row>
    <row r="2633" spans="1:4" x14ac:dyDescent="0.3">
      <c r="A2633" s="313"/>
      <c r="D2633" s="313"/>
    </row>
    <row r="2634" spans="1:4" x14ac:dyDescent="0.3">
      <c r="A2634" s="313"/>
      <c r="D2634" s="313"/>
    </row>
    <row r="2635" spans="1:4" x14ac:dyDescent="0.3">
      <c r="A2635" s="313"/>
      <c r="D2635" s="313"/>
    </row>
    <row r="2636" spans="1:4" x14ac:dyDescent="0.3">
      <c r="A2636" s="313"/>
      <c r="D2636" s="313"/>
    </row>
    <row r="2637" spans="1:4" x14ac:dyDescent="0.3">
      <c r="A2637" s="313"/>
      <c r="D2637" s="313"/>
    </row>
    <row r="2638" spans="1:4" x14ac:dyDescent="0.3">
      <c r="A2638" s="313"/>
      <c r="D2638" s="313"/>
    </row>
    <row r="2639" spans="1:4" x14ac:dyDescent="0.3">
      <c r="A2639" s="313"/>
      <c r="D2639" s="313"/>
    </row>
    <row r="2640" spans="1:4" x14ac:dyDescent="0.3">
      <c r="A2640" s="313"/>
      <c r="D2640" s="313"/>
    </row>
    <row r="2641" spans="1:4" x14ac:dyDescent="0.3">
      <c r="A2641" s="313"/>
      <c r="D2641" s="313"/>
    </row>
    <row r="2642" spans="1:4" x14ac:dyDescent="0.3">
      <c r="A2642" s="313"/>
      <c r="D2642" s="313"/>
    </row>
    <row r="2643" spans="1:4" x14ac:dyDescent="0.3">
      <c r="A2643" s="313"/>
      <c r="D2643" s="313"/>
    </row>
    <row r="2644" spans="1:4" x14ac:dyDescent="0.3">
      <c r="A2644" s="313"/>
      <c r="D2644" s="313"/>
    </row>
    <row r="2645" spans="1:4" x14ac:dyDescent="0.3">
      <c r="A2645" s="313"/>
      <c r="D2645" s="313"/>
    </row>
    <row r="2646" spans="1:4" x14ac:dyDescent="0.3">
      <c r="A2646" s="313"/>
      <c r="D2646" s="313"/>
    </row>
    <row r="2647" spans="1:4" x14ac:dyDescent="0.3">
      <c r="A2647" s="313"/>
      <c r="D2647" s="313"/>
    </row>
    <row r="2648" spans="1:4" x14ac:dyDescent="0.3">
      <c r="A2648" s="313"/>
      <c r="D2648" s="313"/>
    </row>
    <row r="2649" spans="1:4" x14ac:dyDescent="0.3">
      <c r="A2649" s="313"/>
      <c r="D2649" s="313"/>
    </row>
    <row r="2650" spans="1:4" x14ac:dyDescent="0.3">
      <c r="A2650" s="313"/>
      <c r="D2650" s="313"/>
    </row>
    <row r="2651" spans="1:4" x14ac:dyDescent="0.3">
      <c r="A2651" s="313"/>
      <c r="D2651" s="313"/>
    </row>
    <row r="2652" spans="1:4" x14ac:dyDescent="0.3">
      <c r="A2652" s="313"/>
      <c r="D2652" s="313"/>
    </row>
    <row r="2653" spans="1:4" x14ac:dyDescent="0.3">
      <c r="A2653" s="313"/>
      <c r="D2653" s="313"/>
    </row>
    <row r="2654" spans="1:4" x14ac:dyDescent="0.3">
      <c r="A2654" s="313"/>
      <c r="D2654" s="313"/>
    </row>
    <row r="2655" spans="1:4" x14ac:dyDescent="0.3">
      <c r="A2655" s="313"/>
      <c r="D2655" s="313"/>
    </row>
    <row r="2656" spans="1:4" x14ac:dyDescent="0.3">
      <c r="A2656" s="313"/>
      <c r="D2656" s="313"/>
    </row>
    <row r="2657" spans="1:4" x14ac:dyDescent="0.3">
      <c r="A2657" s="313"/>
      <c r="D2657" s="313"/>
    </row>
    <row r="2658" spans="1:4" x14ac:dyDescent="0.3">
      <c r="A2658" s="313"/>
      <c r="D2658" s="313"/>
    </row>
    <row r="2659" spans="1:4" x14ac:dyDescent="0.3">
      <c r="A2659" s="313"/>
      <c r="D2659" s="313"/>
    </row>
    <row r="2660" spans="1:4" x14ac:dyDescent="0.3">
      <c r="A2660" s="313"/>
      <c r="D2660" s="313"/>
    </row>
    <row r="2661" spans="1:4" x14ac:dyDescent="0.3">
      <c r="A2661" s="313"/>
      <c r="D2661" s="313"/>
    </row>
    <row r="2662" spans="1:4" x14ac:dyDescent="0.3">
      <c r="A2662" s="313"/>
      <c r="D2662" s="313"/>
    </row>
    <row r="2663" spans="1:4" x14ac:dyDescent="0.3">
      <c r="A2663" s="313"/>
      <c r="D2663" s="313"/>
    </row>
    <row r="2664" spans="1:4" x14ac:dyDescent="0.3">
      <c r="A2664" s="313"/>
      <c r="D2664" s="313"/>
    </row>
    <row r="2665" spans="1:4" x14ac:dyDescent="0.3">
      <c r="A2665" s="313"/>
      <c r="D2665" s="313"/>
    </row>
    <row r="2666" spans="1:4" x14ac:dyDescent="0.3">
      <c r="A2666" s="313"/>
      <c r="D2666" s="313"/>
    </row>
    <row r="2667" spans="1:4" x14ac:dyDescent="0.3">
      <c r="A2667" s="313"/>
      <c r="D2667" s="313"/>
    </row>
    <row r="2668" spans="1:4" x14ac:dyDescent="0.3">
      <c r="A2668" s="313"/>
      <c r="D2668" s="313"/>
    </row>
    <row r="2669" spans="1:4" x14ac:dyDescent="0.3">
      <c r="A2669" s="313"/>
      <c r="D2669" s="313"/>
    </row>
    <row r="2670" spans="1:4" x14ac:dyDescent="0.3">
      <c r="A2670" s="313"/>
      <c r="D2670" s="313"/>
    </row>
    <row r="2671" spans="1:4" x14ac:dyDescent="0.3">
      <c r="A2671" s="313"/>
      <c r="D2671" s="313"/>
    </row>
    <row r="2672" spans="1:4" x14ac:dyDescent="0.3">
      <c r="A2672" s="313"/>
      <c r="D2672" s="313"/>
    </row>
    <row r="2673" spans="1:4" x14ac:dyDescent="0.3">
      <c r="A2673" s="313"/>
      <c r="D2673" s="313"/>
    </row>
    <row r="2674" spans="1:4" x14ac:dyDescent="0.3">
      <c r="A2674" s="313"/>
      <c r="D2674" s="313"/>
    </row>
    <row r="2675" spans="1:4" x14ac:dyDescent="0.3">
      <c r="A2675" s="313"/>
      <c r="D2675" s="313"/>
    </row>
    <row r="2676" spans="1:4" x14ac:dyDescent="0.3">
      <c r="A2676" s="313"/>
      <c r="D2676" s="313"/>
    </row>
    <row r="2677" spans="1:4" x14ac:dyDescent="0.3">
      <c r="A2677" s="313"/>
      <c r="D2677" s="313"/>
    </row>
    <row r="2678" spans="1:4" x14ac:dyDescent="0.3">
      <c r="A2678" s="313"/>
      <c r="D2678" s="313"/>
    </row>
    <row r="2679" spans="1:4" x14ac:dyDescent="0.3">
      <c r="A2679" s="313"/>
      <c r="D2679" s="313"/>
    </row>
    <row r="2680" spans="1:4" x14ac:dyDescent="0.3">
      <c r="A2680" s="313"/>
      <c r="D2680" s="313"/>
    </row>
    <row r="2681" spans="1:4" x14ac:dyDescent="0.3">
      <c r="A2681" s="313"/>
      <c r="D2681" s="313"/>
    </row>
    <row r="2682" spans="1:4" x14ac:dyDescent="0.3">
      <c r="A2682" s="313"/>
      <c r="D2682" s="313"/>
    </row>
    <row r="2683" spans="1:4" x14ac:dyDescent="0.3">
      <c r="A2683" s="313"/>
      <c r="D2683" s="313"/>
    </row>
    <row r="2684" spans="1:4" x14ac:dyDescent="0.3">
      <c r="A2684" s="313"/>
      <c r="D2684" s="313"/>
    </row>
    <row r="2685" spans="1:4" x14ac:dyDescent="0.3">
      <c r="A2685" s="313"/>
      <c r="D2685" s="313"/>
    </row>
    <row r="2686" spans="1:4" x14ac:dyDescent="0.3">
      <c r="A2686" s="313"/>
      <c r="D2686" s="313"/>
    </row>
    <row r="2687" spans="1:4" x14ac:dyDescent="0.3">
      <c r="A2687" s="313"/>
      <c r="D2687" s="313"/>
    </row>
    <row r="2688" spans="1:4" x14ac:dyDescent="0.3">
      <c r="A2688" s="313"/>
      <c r="D2688" s="313"/>
    </row>
    <row r="2689" spans="1:4" x14ac:dyDescent="0.3">
      <c r="A2689" s="313"/>
      <c r="D2689" s="313"/>
    </row>
    <row r="2690" spans="1:4" x14ac:dyDescent="0.3">
      <c r="A2690" s="313"/>
      <c r="D2690" s="313"/>
    </row>
    <row r="2691" spans="1:4" x14ac:dyDescent="0.3">
      <c r="A2691" s="313"/>
      <c r="D2691" s="313"/>
    </row>
    <row r="2692" spans="1:4" x14ac:dyDescent="0.3">
      <c r="A2692" s="313"/>
      <c r="D2692" s="313"/>
    </row>
    <row r="2693" spans="1:4" x14ac:dyDescent="0.3">
      <c r="A2693" s="313"/>
      <c r="D2693" s="313"/>
    </row>
    <row r="2694" spans="1:4" x14ac:dyDescent="0.3">
      <c r="A2694" s="313"/>
      <c r="D2694" s="313"/>
    </row>
    <row r="2695" spans="1:4" x14ac:dyDescent="0.3">
      <c r="A2695" s="313"/>
      <c r="D2695" s="313"/>
    </row>
    <row r="2696" spans="1:4" x14ac:dyDescent="0.3">
      <c r="A2696" s="313"/>
      <c r="D2696" s="313"/>
    </row>
    <row r="2697" spans="1:4" x14ac:dyDescent="0.3">
      <c r="A2697" s="313"/>
      <c r="D2697" s="313"/>
    </row>
    <row r="2698" spans="1:4" x14ac:dyDescent="0.3">
      <c r="A2698" s="313"/>
      <c r="D2698" s="313"/>
    </row>
    <row r="2699" spans="1:4" x14ac:dyDescent="0.3">
      <c r="A2699" s="313"/>
      <c r="D2699" s="313"/>
    </row>
    <row r="2700" spans="1:4" x14ac:dyDescent="0.3">
      <c r="A2700" s="313"/>
      <c r="D2700" s="313"/>
    </row>
    <row r="2701" spans="1:4" x14ac:dyDescent="0.3">
      <c r="A2701" s="313"/>
      <c r="D2701" s="313"/>
    </row>
    <row r="2702" spans="1:4" x14ac:dyDescent="0.3">
      <c r="A2702" s="313"/>
      <c r="D2702" s="313"/>
    </row>
    <row r="2703" spans="1:4" x14ac:dyDescent="0.3">
      <c r="A2703" s="313"/>
      <c r="D2703" s="313"/>
    </row>
    <row r="2704" spans="1:4" x14ac:dyDescent="0.3">
      <c r="A2704" s="313"/>
      <c r="D2704" s="313"/>
    </row>
    <row r="2705" spans="1:4" x14ac:dyDescent="0.3">
      <c r="A2705" s="313"/>
      <c r="D2705" s="313"/>
    </row>
    <row r="2706" spans="1:4" x14ac:dyDescent="0.3">
      <c r="A2706" s="313"/>
      <c r="D2706" s="313"/>
    </row>
    <row r="2707" spans="1:4" x14ac:dyDescent="0.3">
      <c r="A2707" s="313"/>
      <c r="D2707" s="313"/>
    </row>
    <row r="2708" spans="1:4" x14ac:dyDescent="0.3">
      <c r="A2708" s="313"/>
      <c r="D2708" s="313"/>
    </row>
    <row r="2709" spans="1:4" x14ac:dyDescent="0.3">
      <c r="A2709" s="313"/>
      <c r="D2709" s="313"/>
    </row>
    <row r="2710" spans="1:4" x14ac:dyDescent="0.3">
      <c r="A2710" s="313"/>
      <c r="D2710" s="313"/>
    </row>
    <row r="2711" spans="1:4" x14ac:dyDescent="0.3">
      <c r="A2711" s="313"/>
      <c r="D2711" s="313"/>
    </row>
    <row r="2712" spans="1:4" x14ac:dyDescent="0.3">
      <c r="A2712" s="313"/>
      <c r="D2712" s="313"/>
    </row>
    <row r="2713" spans="1:4" x14ac:dyDescent="0.3">
      <c r="A2713" s="313"/>
      <c r="D2713" s="313"/>
    </row>
    <row r="2714" spans="1:4" x14ac:dyDescent="0.3">
      <c r="A2714" s="313"/>
      <c r="D2714" s="313"/>
    </row>
    <row r="2715" spans="1:4" x14ac:dyDescent="0.3">
      <c r="A2715" s="313"/>
      <c r="D2715" s="313"/>
    </row>
    <row r="2716" spans="1:4" x14ac:dyDescent="0.3">
      <c r="A2716" s="313"/>
      <c r="D2716" s="313"/>
    </row>
    <row r="2717" spans="1:4" x14ac:dyDescent="0.3">
      <c r="A2717" s="313"/>
      <c r="D2717" s="313"/>
    </row>
    <row r="2718" spans="1:4" x14ac:dyDescent="0.3">
      <c r="A2718" s="313"/>
      <c r="D2718" s="313"/>
    </row>
    <row r="2719" spans="1:4" x14ac:dyDescent="0.3">
      <c r="A2719" s="313"/>
      <c r="D2719" s="313"/>
    </row>
    <row r="2720" spans="1:4" x14ac:dyDescent="0.3">
      <c r="A2720" s="313"/>
      <c r="D2720" s="313"/>
    </row>
    <row r="2721" spans="1:4" x14ac:dyDescent="0.3">
      <c r="A2721" s="313"/>
      <c r="D2721" s="313"/>
    </row>
    <row r="2722" spans="1:4" x14ac:dyDescent="0.3">
      <c r="A2722" s="313"/>
      <c r="D2722" s="313"/>
    </row>
    <row r="2723" spans="1:4" x14ac:dyDescent="0.3">
      <c r="A2723" s="313"/>
      <c r="D2723" s="313"/>
    </row>
    <row r="2724" spans="1:4" x14ac:dyDescent="0.3">
      <c r="A2724" s="313"/>
      <c r="D2724" s="313"/>
    </row>
    <row r="2725" spans="1:4" x14ac:dyDescent="0.3">
      <c r="A2725" s="313"/>
      <c r="D2725" s="313"/>
    </row>
    <row r="2726" spans="1:4" x14ac:dyDescent="0.3">
      <c r="A2726" s="313"/>
      <c r="D2726" s="313"/>
    </row>
    <row r="2727" spans="1:4" x14ac:dyDescent="0.3">
      <c r="A2727" s="313"/>
      <c r="D2727" s="313"/>
    </row>
    <row r="2728" spans="1:4" x14ac:dyDescent="0.3">
      <c r="A2728" s="313"/>
      <c r="D2728" s="313"/>
    </row>
    <row r="2729" spans="1:4" x14ac:dyDescent="0.3">
      <c r="A2729" s="313"/>
      <c r="D2729" s="313"/>
    </row>
    <row r="2730" spans="1:4" x14ac:dyDescent="0.3">
      <c r="A2730" s="313"/>
      <c r="D2730" s="313"/>
    </row>
    <row r="2731" spans="1:4" x14ac:dyDescent="0.3">
      <c r="A2731" s="313"/>
      <c r="D2731" s="313"/>
    </row>
    <row r="2732" spans="1:4" x14ac:dyDescent="0.3">
      <c r="A2732" s="313"/>
      <c r="D2732" s="313"/>
    </row>
    <row r="2733" spans="1:4" x14ac:dyDescent="0.3">
      <c r="A2733" s="313"/>
      <c r="D2733" s="313"/>
    </row>
    <row r="2734" spans="1:4" x14ac:dyDescent="0.3">
      <c r="A2734" s="313"/>
      <c r="D2734" s="313"/>
    </row>
    <row r="2735" spans="1:4" x14ac:dyDescent="0.3">
      <c r="A2735" s="313"/>
      <c r="D2735" s="313"/>
    </row>
    <row r="2736" spans="1:4" x14ac:dyDescent="0.3">
      <c r="A2736" s="313"/>
      <c r="D2736" s="313"/>
    </row>
    <row r="2737" spans="1:4" x14ac:dyDescent="0.3">
      <c r="A2737" s="313"/>
      <c r="D2737" s="313"/>
    </row>
    <row r="2738" spans="1:4" x14ac:dyDescent="0.3">
      <c r="A2738" s="313"/>
      <c r="D2738" s="313"/>
    </row>
    <row r="2739" spans="1:4" x14ac:dyDescent="0.3">
      <c r="A2739" s="313"/>
      <c r="D2739" s="313"/>
    </row>
    <row r="2740" spans="1:4" x14ac:dyDescent="0.3">
      <c r="A2740" s="313"/>
      <c r="D2740" s="313"/>
    </row>
    <row r="2741" spans="1:4" x14ac:dyDescent="0.3">
      <c r="A2741" s="313"/>
      <c r="D2741" s="313"/>
    </row>
    <row r="2742" spans="1:4" x14ac:dyDescent="0.3">
      <c r="A2742" s="313"/>
      <c r="D2742" s="313"/>
    </row>
    <row r="2743" spans="1:4" x14ac:dyDescent="0.3">
      <c r="A2743" s="313"/>
      <c r="D2743" s="313"/>
    </row>
    <row r="2744" spans="1:4" x14ac:dyDescent="0.3">
      <c r="A2744" s="313"/>
      <c r="D2744" s="313"/>
    </row>
    <row r="2745" spans="1:4" x14ac:dyDescent="0.3">
      <c r="A2745" s="313"/>
      <c r="D2745" s="313"/>
    </row>
    <row r="2746" spans="1:4" x14ac:dyDescent="0.3">
      <c r="A2746" s="313"/>
      <c r="D2746" s="313"/>
    </row>
    <row r="2747" spans="1:4" x14ac:dyDescent="0.3">
      <c r="A2747" s="313"/>
      <c r="D2747" s="313"/>
    </row>
    <row r="2748" spans="1:4" x14ac:dyDescent="0.3">
      <c r="A2748" s="313"/>
      <c r="D2748" s="313"/>
    </row>
    <row r="2749" spans="1:4" x14ac:dyDescent="0.3">
      <c r="A2749" s="313"/>
      <c r="D2749" s="313"/>
    </row>
    <row r="2750" spans="1:4" x14ac:dyDescent="0.3">
      <c r="A2750" s="313"/>
      <c r="D2750" s="313"/>
    </row>
    <row r="2751" spans="1:4" x14ac:dyDescent="0.3">
      <c r="A2751" s="313"/>
      <c r="D2751" s="313"/>
    </row>
    <row r="2752" spans="1:4" x14ac:dyDescent="0.3">
      <c r="A2752" s="313"/>
      <c r="D2752" s="313"/>
    </row>
    <row r="2753" spans="1:4" x14ac:dyDescent="0.3">
      <c r="A2753" s="313"/>
      <c r="D2753" s="313"/>
    </row>
    <row r="2754" spans="1:4" x14ac:dyDescent="0.3">
      <c r="A2754" s="313"/>
      <c r="D2754" s="313"/>
    </row>
    <row r="2755" spans="1:4" x14ac:dyDescent="0.3">
      <c r="A2755" s="313"/>
      <c r="D2755" s="313"/>
    </row>
    <row r="2756" spans="1:4" x14ac:dyDescent="0.3">
      <c r="A2756" s="313"/>
      <c r="D2756" s="313"/>
    </row>
    <row r="2757" spans="1:4" x14ac:dyDescent="0.3">
      <c r="A2757" s="313"/>
      <c r="D2757" s="313"/>
    </row>
    <row r="2758" spans="1:4" x14ac:dyDescent="0.3">
      <c r="A2758" s="313"/>
      <c r="D2758" s="313"/>
    </row>
    <row r="2759" spans="1:4" x14ac:dyDescent="0.3">
      <c r="A2759" s="313"/>
      <c r="D2759" s="313"/>
    </row>
    <row r="2760" spans="1:4" x14ac:dyDescent="0.3">
      <c r="A2760" s="313"/>
      <c r="D2760" s="313"/>
    </row>
    <row r="2761" spans="1:4" x14ac:dyDescent="0.3">
      <c r="A2761" s="313"/>
      <c r="D2761" s="313"/>
    </row>
    <row r="2762" spans="1:4" x14ac:dyDescent="0.3">
      <c r="A2762" s="313"/>
      <c r="D2762" s="313"/>
    </row>
    <row r="2763" spans="1:4" x14ac:dyDescent="0.3">
      <c r="A2763" s="313"/>
      <c r="D2763" s="313"/>
    </row>
    <row r="2764" spans="1:4" x14ac:dyDescent="0.3">
      <c r="A2764" s="313"/>
      <c r="D2764" s="313"/>
    </row>
    <row r="2765" spans="1:4" x14ac:dyDescent="0.3">
      <c r="A2765" s="313"/>
      <c r="D2765" s="313"/>
    </row>
    <row r="2766" spans="1:4" x14ac:dyDescent="0.3">
      <c r="A2766" s="313"/>
      <c r="D2766" s="313"/>
    </row>
    <row r="2767" spans="1:4" x14ac:dyDescent="0.3">
      <c r="A2767" s="313"/>
      <c r="D2767" s="313"/>
    </row>
    <row r="2768" spans="1:4" x14ac:dyDescent="0.3">
      <c r="A2768" s="313"/>
      <c r="D2768" s="313"/>
    </row>
    <row r="2769" spans="1:4" x14ac:dyDescent="0.3">
      <c r="A2769" s="313"/>
      <c r="D2769" s="313"/>
    </row>
    <row r="2770" spans="1:4" x14ac:dyDescent="0.3">
      <c r="A2770" s="313"/>
      <c r="D2770" s="313"/>
    </row>
    <row r="2771" spans="1:4" x14ac:dyDescent="0.3">
      <c r="A2771" s="313"/>
      <c r="D2771" s="313"/>
    </row>
    <row r="2772" spans="1:4" x14ac:dyDescent="0.3">
      <c r="A2772" s="313"/>
      <c r="D2772" s="313"/>
    </row>
    <row r="2773" spans="1:4" x14ac:dyDescent="0.3">
      <c r="A2773" s="313"/>
      <c r="D2773" s="313"/>
    </row>
    <row r="2774" spans="1:4" x14ac:dyDescent="0.3">
      <c r="A2774" s="313"/>
      <c r="D2774" s="313"/>
    </row>
    <row r="2775" spans="1:4" x14ac:dyDescent="0.3">
      <c r="A2775" s="313"/>
      <c r="D2775" s="313"/>
    </row>
    <row r="2776" spans="1:4" x14ac:dyDescent="0.3">
      <c r="A2776" s="313"/>
      <c r="D2776" s="313"/>
    </row>
    <row r="2777" spans="1:4" x14ac:dyDescent="0.3">
      <c r="A2777" s="313"/>
      <c r="D2777" s="313"/>
    </row>
    <row r="2778" spans="1:4" x14ac:dyDescent="0.3">
      <c r="A2778" s="313"/>
      <c r="D2778" s="313"/>
    </row>
    <row r="2779" spans="1:4" x14ac:dyDescent="0.3">
      <c r="A2779" s="313"/>
      <c r="D2779" s="313"/>
    </row>
    <row r="2780" spans="1:4" x14ac:dyDescent="0.3">
      <c r="A2780" s="313"/>
      <c r="D2780" s="313"/>
    </row>
    <row r="2781" spans="1:4" x14ac:dyDescent="0.3">
      <c r="A2781" s="313"/>
      <c r="D2781" s="313"/>
    </row>
    <row r="2782" spans="1:4" x14ac:dyDescent="0.3">
      <c r="A2782" s="313"/>
      <c r="D2782" s="313"/>
    </row>
    <row r="2783" spans="1:4" x14ac:dyDescent="0.3">
      <c r="A2783" s="313"/>
      <c r="D2783" s="313"/>
    </row>
    <row r="2784" spans="1:4" x14ac:dyDescent="0.3">
      <c r="A2784" s="313"/>
      <c r="D2784" s="313"/>
    </row>
    <row r="2785" spans="1:4" x14ac:dyDescent="0.3">
      <c r="A2785" s="313"/>
      <c r="D2785" s="313"/>
    </row>
    <row r="2786" spans="1:4" x14ac:dyDescent="0.3">
      <c r="A2786" s="313"/>
      <c r="D2786" s="313"/>
    </row>
    <row r="2787" spans="1:4" x14ac:dyDescent="0.3">
      <c r="A2787" s="313"/>
      <c r="D2787" s="313"/>
    </row>
    <row r="2788" spans="1:4" x14ac:dyDescent="0.3">
      <c r="A2788" s="313"/>
      <c r="D2788" s="313"/>
    </row>
    <row r="2789" spans="1:4" x14ac:dyDescent="0.3">
      <c r="A2789" s="313"/>
      <c r="D2789" s="313"/>
    </row>
    <row r="2790" spans="1:4" x14ac:dyDescent="0.3">
      <c r="A2790" s="313"/>
      <c r="D2790" s="313"/>
    </row>
    <row r="2791" spans="1:4" x14ac:dyDescent="0.3">
      <c r="A2791" s="313"/>
      <c r="D2791" s="313"/>
    </row>
    <row r="2792" spans="1:4" x14ac:dyDescent="0.3">
      <c r="A2792" s="313"/>
      <c r="D2792" s="313"/>
    </row>
    <row r="2793" spans="1:4" x14ac:dyDescent="0.3">
      <c r="A2793" s="313"/>
      <c r="D2793" s="313"/>
    </row>
    <row r="2794" spans="1:4" x14ac:dyDescent="0.3">
      <c r="A2794" s="313"/>
      <c r="D2794" s="313"/>
    </row>
    <row r="2795" spans="1:4" x14ac:dyDescent="0.3">
      <c r="A2795" s="313"/>
      <c r="D2795" s="313"/>
    </row>
    <row r="2796" spans="1:4" x14ac:dyDescent="0.3">
      <c r="A2796" s="313"/>
      <c r="D2796" s="313"/>
    </row>
    <row r="2797" spans="1:4" x14ac:dyDescent="0.3">
      <c r="A2797" s="313"/>
      <c r="D2797" s="313"/>
    </row>
    <row r="2798" spans="1:4" x14ac:dyDescent="0.3">
      <c r="A2798" s="313"/>
      <c r="D2798" s="313"/>
    </row>
    <row r="2799" spans="1:4" x14ac:dyDescent="0.3">
      <c r="A2799" s="313"/>
      <c r="D2799" s="313"/>
    </row>
    <row r="2800" spans="1:4" x14ac:dyDescent="0.3">
      <c r="A2800" s="313"/>
      <c r="D2800" s="313"/>
    </row>
    <row r="2801" spans="1:4" x14ac:dyDescent="0.3">
      <c r="A2801" s="313"/>
      <c r="D2801" s="313"/>
    </row>
    <row r="2802" spans="1:4" x14ac:dyDescent="0.3">
      <c r="A2802" s="313"/>
      <c r="D2802" s="313"/>
    </row>
    <row r="2803" spans="1:4" x14ac:dyDescent="0.3">
      <c r="A2803" s="313"/>
      <c r="D2803" s="313"/>
    </row>
    <row r="2804" spans="1:4" x14ac:dyDescent="0.3">
      <c r="A2804" s="313"/>
      <c r="D2804" s="313"/>
    </row>
    <row r="2805" spans="1:4" x14ac:dyDescent="0.3">
      <c r="A2805" s="313"/>
      <c r="D2805" s="313"/>
    </row>
    <row r="2806" spans="1:4" x14ac:dyDescent="0.3">
      <c r="A2806" s="313"/>
      <c r="D2806" s="313"/>
    </row>
    <row r="2807" spans="1:4" x14ac:dyDescent="0.3">
      <c r="A2807" s="313"/>
      <c r="D2807" s="313"/>
    </row>
    <row r="2808" spans="1:4" x14ac:dyDescent="0.3">
      <c r="A2808" s="313"/>
      <c r="D2808" s="313"/>
    </row>
    <row r="2809" spans="1:4" x14ac:dyDescent="0.3">
      <c r="A2809" s="313"/>
      <c r="D2809" s="313"/>
    </row>
    <row r="2810" spans="1:4" x14ac:dyDescent="0.3">
      <c r="A2810" s="313"/>
      <c r="D2810" s="313"/>
    </row>
    <row r="2811" spans="1:4" x14ac:dyDescent="0.3">
      <c r="A2811" s="313"/>
      <c r="D2811" s="313"/>
    </row>
    <row r="2812" spans="1:4" x14ac:dyDescent="0.3">
      <c r="A2812" s="313"/>
      <c r="D2812" s="313"/>
    </row>
    <row r="2813" spans="1:4" x14ac:dyDescent="0.3">
      <c r="A2813" s="313"/>
      <c r="D2813" s="313"/>
    </row>
    <row r="2814" spans="1:4" x14ac:dyDescent="0.3">
      <c r="A2814" s="313"/>
      <c r="D2814" s="313"/>
    </row>
    <row r="2815" spans="1:4" x14ac:dyDescent="0.3">
      <c r="A2815" s="313"/>
      <c r="D2815" s="313"/>
    </row>
    <row r="2816" spans="1:4" x14ac:dyDescent="0.3">
      <c r="A2816" s="313"/>
      <c r="D2816" s="313"/>
    </row>
    <row r="2817" spans="1:4" x14ac:dyDescent="0.3">
      <c r="A2817" s="313"/>
      <c r="D2817" s="313"/>
    </row>
    <row r="2818" spans="1:4" x14ac:dyDescent="0.3">
      <c r="A2818" s="313"/>
      <c r="D2818" s="313"/>
    </row>
    <row r="2819" spans="1:4" x14ac:dyDescent="0.3">
      <c r="A2819" s="313"/>
      <c r="D2819" s="313"/>
    </row>
    <row r="2820" spans="1:4" x14ac:dyDescent="0.3">
      <c r="A2820" s="313"/>
      <c r="D2820" s="313"/>
    </row>
    <row r="2821" spans="1:4" x14ac:dyDescent="0.3">
      <c r="A2821" s="313"/>
      <c r="D2821" s="313"/>
    </row>
    <row r="2822" spans="1:4" x14ac:dyDescent="0.3">
      <c r="A2822" s="313"/>
      <c r="D2822" s="313"/>
    </row>
    <row r="2823" spans="1:4" x14ac:dyDescent="0.3">
      <c r="A2823" s="313"/>
      <c r="D2823" s="313"/>
    </row>
    <row r="2824" spans="1:4" x14ac:dyDescent="0.3">
      <c r="A2824" s="313"/>
      <c r="D2824" s="313"/>
    </row>
    <row r="2825" spans="1:4" x14ac:dyDescent="0.3">
      <c r="A2825" s="313"/>
      <c r="D2825" s="313"/>
    </row>
    <row r="2826" spans="1:4" x14ac:dyDescent="0.3">
      <c r="A2826" s="313"/>
      <c r="D2826" s="313"/>
    </row>
    <row r="2827" spans="1:4" x14ac:dyDescent="0.3">
      <c r="A2827" s="313"/>
      <c r="D2827" s="313"/>
    </row>
    <row r="2828" spans="1:4" x14ac:dyDescent="0.3">
      <c r="A2828" s="313"/>
      <c r="D2828" s="313"/>
    </row>
    <row r="2829" spans="1:4" x14ac:dyDescent="0.3">
      <c r="A2829" s="313"/>
      <c r="D2829" s="313"/>
    </row>
    <row r="2830" spans="1:4" x14ac:dyDescent="0.3">
      <c r="A2830" s="313"/>
      <c r="D2830" s="313"/>
    </row>
    <row r="2831" spans="1:4" x14ac:dyDescent="0.3">
      <c r="A2831" s="313"/>
      <c r="D2831" s="313"/>
    </row>
    <row r="2832" spans="1:4" x14ac:dyDescent="0.3">
      <c r="A2832" s="313"/>
      <c r="D2832" s="313"/>
    </row>
    <row r="2833" spans="1:4" x14ac:dyDescent="0.3">
      <c r="A2833" s="313"/>
      <c r="D2833" s="313"/>
    </row>
    <row r="2834" spans="1:4" x14ac:dyDescent="0.3">
      <c r="A2834" s="313"/>
      <c r="D2834" s="313"/>
    </row>
    <row r="2835" spans="1:4" x14ac:dyDescent="0.3">
      <c r="A2835" s="313"/>
      <c r="D2835" s="313"/>
    </row>
    <row r="2836" spans="1:4" x14ac:dyDescent="0.3">
      <c r="A2836" s="313"/>
      <c r="D2836" s="313"/>
    </row>
    <row r="2837" spans="1:4" x14ac:dyDescent="0.3">
      <c r="A2837" s="313"/>
      <c r="D2837" s="313"/>
    </row>
    <row r="2838" spans="1:4" x14ac:dyDescent="0.3">
      <c r="A2838" s="313"/>
      <c r="D2838" s="313"/>
    </row>
    <row r="2839" spans="1:4" x14ac:dyDescent="0.3">
      <c r="A2839" s="313"/>
      <c r="D2839" s="313"/>
    </row>
    <row r="2840" spans="1:4" x14ac:dyDescent="0.3">
      <c r="A2840" s="313"/>
      <c r="D2840" s="313"/>
    </row>
    <row r="2841" spans="1:4" x14ac:dyDescent="0.3">
      <c r="A2841" s="313"/>
      <c r="D2841" s="313"/>
    </row>
    <row r="2842" spans="1:4" x14ac:dyDescent="0.3">
      <c r="A2842" s="313"/>
      <c r="D2842" s="313"/>
    </row>
    <row r="2843" spans="1:4" x14ac:dyDescent="0.3">
      <c r="A2843" s="313"/>
      <c r="D2843" s="313"/>
    </row>
    <row r="2844" spans="1:4" x14ac:dyDescent="0.3">
      <c r="A2844" s="313"/>
      <c r="D2844" s="313"/>
    </row>
    <row r="2845" spans="1:4" x14ac:dyDescent="0.3">
      <c r="A2845" s="313"/>
      <c r="D2845" s="313"/>
    </row>
    <row r="2846" spans="1:4" x14ac:dyDescent="0.3">
      <c r="A2846" s="313"/>
      <c r="D2846" s="313"/>
    </row>
    <row r="2847" spans="1:4" x14ac:dyDescent="0.3">
      <c r="A2847" s="313"/>
      <c r="D2847" s="313"/>
    </row>
    <row r="2848" spans="1:4" x14ac:dyDescent="0.3">
      <c r="A2848" s="313"/>
      <c r="D2848" s="313"/>
    </row>
    <row r="2849" spans="1:4" x14ac:dyDescent="0.3">
      <c r="A2849" s="313"/>
      <c r="D2849" s="313"/>
    </row>
    <row r="2850" spans="1:4" x14ac:dyDescent="0.3">
      <c r="A2850" s="313"/>
      <c r="D2850" s="313"/>
    </row>
    <row r="2851" spans="1:4" x14ac:dyDescent="0.3">
      <c r="A2851" s="313"/>
      <c r="D2851" s="313"/>
    </row>
    <row r="2852" spans="1:4" x14ac:dyDescent="0.3">
      <c r="A2852" s="313"/>
      <c r="D2852" s="313"/>
    </row>
    <row r="2853" spans="1:4" x14ac:dyDescent="0.3">
      <c r="A2853" s="313"/>
      <c r="D2853" s="313"/>
    </row>
    <row r="2854" spans="1:4" x14ac:dyDescent="0.3">
      <c r="A2854" s="313"/>
      <c r="D2854" s="313"/>
    </row>
    <row r="2855" spans="1:4" x14ac:dyDescent="0.3">
      <c r="A2855" s="313"/>
      <c r="D2855" s="313"/>
    </row>
    <row r="2856" spans="1:4" x14ac:dyDescent="0.3">
      <c r="A2856" s="313"/>
      <c r="D2856" s="313"/>
    </row>
    <row r="2857" spans="1:4" x14ac:dyDescent="0.3">
      <c r="A2857" s="313"/>
      <c r="D2857" s="313"/>
    </row>
    <row r="2858" spans="1:4" x14ac:dyDescent="0.3">
      <c r="A2858" s="313"/>
      <c r="D2858" s="313"/>
    </row>
    <row r="2859" spans="1:4" x14ac:dyDescent="0.3">
      <c r="A2859" s="313"/>
      <c r="D2859" s="313"/>
    </row>
    <row r="2860" spans="1:4" x14ac:dyDescent="0.3">
      <c r="A2860" s="313"/>
      <c r="D2860" s="313"/>
    </row>
    <row r="2861" spans="1:4" x14ac:dyDescent="0.3">
      <c r="A2861" s="313"/>
      <c r="D2861" s="313"/>
    </row>
    <row r="2862" spans="1:4" x14ac:dyDescent="0.3">
      <c r="A2862" s="313"/>
      <c r="D2862" s="313"/>
    </row>
    <row r="2863" spans="1:4" x14ac:dyDescent="0.3">
      <c r="A2863" s="313"/>
      <c r="D2863" s="313"/>
    </row>
    <row r="2864" spans="1:4" x14ac:dyDescent="0.3">
      <c r="A2864" s="313"/>
      <c r="D2864" s="313"/>
    </row>
    <row r="2865" spans="1:4" x14ac:dyDescent="0.3">
      <c r="A2865" s="313"/>
      <c r="D2865" s="313"/>
    </row>
    <row r="2866" spans="1:4" x14ac:dyDescent="0.3">
      <c r="A2866" s="313"/>
      <c r="D2866" s="313"/>
    </row>
    <row r="2867" spans="1:4" x14ac:dyDescent="0.3">
      <c r="A2867" s="313"/>
      <c r="D2867" s="313"/>
    </row>
    <row r="2868" spans="1:4" x14ac:dyDescent="0.3">
      <c r="A2868" s="313"/>
      <c r="D2868" s="313"/>
    </row>
    <row r="2869" spans="1:4" x14ac:dyDescent="0.3">
      <c r="A2869" s="313"/>
      <c r="D2869" s="313"/>
    </row>
    <row r="2870" spans="1:4" x14ac:dyDescent="0.3">
      <c r="A2870" s="313"/>
      <c r="D2870" s="313"/>
    </row>
    <row r="2871" spans="1:4" x14ac:dyDescent="0.3">
      <c r="A2871" s="313"/>
      <c r="D2871" s="313"/>
    </row>
    <row r="2872" spans="1:4" x14ac:dyDescent="0.3">
      <c r="A2872" s="313"/>
      <c r="D2872" s="313"/>
    </row>
    <row r="2873" spans="1:4" x14ac:dyDescent="0.3">
      <c r="A2873" s="313"/>
      <c r="D2873" s="313"/>
    </row>
    <row r="2874" spans="1:4" x14ac:dyDescent="0.3">
      <c r="A2874" s="313"/>
      <c r="D2874" s="313"/>
    </row>
    <row r="2875" spans="1:4" x14ac:dyDescent="0.3">
      <c r="A2875" s="313"/>
      <c r="D2875" s="313"/>
    </row>
    <row r="2876" spans="1:4" x14ac:dyDescent="0.3">
      <c r="A2876" s="313"/>
      <c r="D2876" s="313"/>
    </row>
    <row r="2877" spans="1:4" x14ac:dyDescent="0.3">
      <c r="A2877" s="313"/>
      <c r="D2877" s="313"/>
    </row>
    <row r="2878" spans="1:4" x14ac:dyDescent="0.3">
      <c r="A2878" s="313"/>
      <c r="D2878" s="313"/>
    </row>
    <row r="2879" spans="1:4" x14ac:dyDescent="0.3">
      <c r="A2879" s="313"/>
      <c r="D2879" s="313"/>
    </row>
    <row r="2880" spans="1:4" x14ac:dyDescent="0.3">
      <c r="A2880" s="313"/>
      <c r="D2880" s="313"/>
    </row>
    <row r="2881" spans="1:4" x14ac:dyDescent="0.3">
      <c r="A2881" s="313"/>
      <c r="D2881" s="313"/>
    </row>
    <row r="2882" spans="1:4" x14ac:dyDescent="0.3">
      <c r="A2882" s="313"/>
      <c r="D2882" s="313"/>
    </row>
    <row r="2883" spans="1:4" x14ac:dyDescent="0.3">
      <c r="A2883" s="313"/>
      <c r="D2883" s="313"/>
    </row>
    <row r="2884" spans="1:4" x14ac:dyDescent="0.3">
      <c r="A2884" s="313"/>
      <c r="D2884" s="313"/>
    </row>
    <row r="2885" spans="1:4" x14ac:dyDescent="0.3">
      <c r="A2885" s="313"/>
      <c r="D2885" s="313"/>
    </row>
    <row r="2886" spans="1:4" x14ac:dyDescent="0.3">
      <c r="A2886" s="313"/>
      <c r="D2886" s="313"/>
    </row>
    <row r="2887" spans="1:4" x14ac:dyDescent="0.3">
      <c r="A2887" s="313"/>
      <c r="D2887" s="313"/>
    </row>
    <row r="2888" spans="1:4" x14ac:dyDescent="0.3">
      <c r="A2888" s="313"/>
      <c r="D2888" s="313"/>
    </row>
    <row r="2889" spans="1:4" x14ac:dyDescent="0.3">
      <c r="A2889" s="313"/>
      <c r="D2889" s="313"/>
    </row>
    <row r="2890" spans="1:4" x14ac:dyDescent="0.3">
      <c r="A2890" s="313"/>
      <c r="D2890" s="313"/>
    </row>
    <row r="2891" spans="1:4" x14ac:dyDescent="0.3">
      <c r="A2891" s="313"/>
      <c r="D2891" s="313"/>
    </row>
    <row r="2892" spans="1:4" x14ac:dyDescent="0.3">
      <c r="A2892" s="313"/>
      <c r="D2892" s="313"/>
    </row>
    <row r="2893" spans="1:4" x14ac:dyDescent="0.3">
      <c r="A2893" s="313"/>
      <c r="D2893" s="313"/>
    </row>
    <row r="2894" spans="1:4" x14ac:dyDescent="0.3">
      <c r="A2894" s="313"/>
      <c r="D2894" s="313"/>
    </row>
    <row r="2895" spans="1:4" x14ac:dyDescent="0.3">
      <c r="A2895" s="313"/>
      <c r="D2895" s="313"/>
    </row>
    <row r="2896" spans="1:4" x14ac:dyDescent="0.3">
      <c r="A2896" s="313"/>
      <c r="D2896" s="313"/>
    </row>
    <row r="2897" spans="1:4" x14ac:dyDescent="0.3">
      <c r="A2897" s="313"/>
      <c r="D2897" s="313"/>
    </row>
    <row r="2898" spans="1:4" x14ac:dyDescent="0.3">
      <c r="A2898" s="313"/>
      <c r="D2898" s="313"/>
    </row>
    <row r="2899" spans="1:4" x14ac:dyDescent="0.3">
      <c r="A2899" s="313"/>
      <c r="D2899" s="313"/>
    </row>
    <row r="2900" spans="1:4" x14ac:dyDescent="0.3">
      <c r="A2900" s="313"/>
      <c r="D2900" s="313"/>
    </row>
    <row r="2901" spans="1:4" x14ac:dyDescent="0.3">
      <c r="A2901" s="313"/>
      <c r="D2901" s="313"/>
    </row>
    <row r="2902" spans="1:4" x14ac:dyDescent="0.3">
      <c r="A2902" s="313"/>
      <c r="D2902" s="313"/>
    </row>
    <row r="2903" spans="1:4" x14ac:dyDescent="0.3">
      <c r="A2903" s="313"/>
      <c r="D2903" s="313"/>
    </row>
    <row r="2904" spans="1:4" x14ac:dyDescent="0.3">
      <c r="A2904" s="313"/>
      <c r="D2904" s="313"/>
    </row>
    <row r="2905" spans="1:4" x14ac:dyDescent="0.3">
      <c r="A2905" s="313"/>
      <c r="D2905" s="313"/>
    </row>
    <row r="2906" spans="1:4" x14ac:dyDescent="0.3">
      <c r="A2906" s="313"/>
      <c r="D2906" s="313"/>
    </row>
    <row r="2907" spans="1:4" x14ac:dyDescent="0.3">
      <c r="A2907" s="313"/>
      <c r="D2907" s="313"/>
    </row>
    <row r="2908" spans="1:4" x14ac:dyDescent="0.3">
      <c r="A2908" s="313"/>
      <c r="D2908" s="313"/>
    </row>
    <row r="2909" spans="1:4" x14ac:dyDescent="0.3">
      <c r="A2909" s="313"/>
      <c r="D2909" s="313"/>
    </row>
    <row r="2910" spans="1:4" x14ac:dyDescent="0.3">
      <c r="A2910" s="313"/>
      <c r="D2910" s="313"/>
    </row>
    <row r="2911" spans="1:4" x14ac:dyDescent="0.3">
      <c r="A2911" s="313"/>
      <c r="D2911" s="313"/>
    </row>
    <row r="2912" spans="1:4" x14ac:dyDescent="0.3">
      <c r="A2912" s="313"/>
      <c r="D2912" s="313"/>
    </row>
    <row r="2913" spans="1:4" x14ac:dyDescent="0.3">
      <c r="A2913" s="313"/>
      <c r="D2913" s="313"/>
    </row>
    <row r="2914" spans="1:4" x14ac:dyDescent="0.3">
      <c r="A2914" s="313"/>
      <c r="D2914" s="313"/>
    </row>
    <row r="2915" spans="1:4" x14ac:dyDescent="0.3">
      <c r="A2915" s="313"/>
      <c r="D2915" s="313"/>
    </row>
    <row r="2916" spans="1:4" x14ac:dyDescent="0.3">
      <c r="A2916" s="313"/>
      <c r="D2916" s="313"/>
    </row>
    <row r="2917" spans="1:4" x14ac:dyDescent="0.3">
      <c r="A2917" s="313"/>
      <c r="D2917" s="313"/>
    </row>
    <row r="2918" spans="1:4" x14ac:dyDescent="0.3">
      <c r="A2918" s="313"/>
      <c r="D2918" s="313"/>
    </row>
    <row r="2919" spans="1:4" x14ac:dyDescent="0.3">
      <c r="A2919" s="313"/>
      <c r="D2919" s="313"/>
    </row>
    <row r="2920" spans="1:4" x14ac:dyDescent="0.3">
      <c r="A2920" s="313"/>
      <c r="D2920" s="313"/>
    </row>
    <row r="2921" spans="1:4" x14ac:dyDescent="0.3">
      <c r="A2921" s="313"/>
      <c r="D2921" s="313"/>
    </row>
    <row r="2922" spans="1:4" x14ac:dyDescent="0.3">
      <c r="A2922" s="313"/>
      <c r="D2922" s="313"/>
    </row>
    <row r="2923" spans="1:4" x14ac:dyDescent="0.3">
      <c r="A2923" s="313"/>
      <c r="D2923" s="313"/>
    </row>
    <row r="2924" spans="1:4" x14ac:dyDescent="0.3">
      <c r="A2924" s="313"/>
      <c r="D2924" s="313"/>
    </row>
    <row r="2925" spans="1:4" x14ac:dyDescent="0.3">
      <c r="A2925" s="313"/>
      <c r="D2925" s="313"/>
    </row>
    <row r="2926" spans="1:4" x14ac:dyDescent="0.3">
      <c r="A2926" s="313"/>
      <c r="D2926" s="313"/>
    </row>
    <row r="2927" spans="1:4" x14ac:dyDescent="0.3">
      <c r="A2927" s="313"/>
      <c r="D2927" s="313"/>
    </row>
    <row r="2928" spans="1:4" x14ac:dyDescent="0.3">
      <c r="A2928" s="313"/>
      <c r="D2928" s="313"/>
    </row>
    <row r="2929" spans="1:4" x14ac:dyDescent="0.3">
      <c r="A2929" s="313"/>
      <c r="D2929" s="313"/>
    </row>
    <row r="2930" spans="1:4" x14ac:dyDescent="0.3">
      <c r="A2930" s="313"/>
      <c r="D2930" s="313"/>
    </row>
    <row r="2931" spans="1:4" x14ac:dyDescent="0.3">
      <c r="A2931" s="313"/>
      <c r="D2931" s="313"/>
    </row>
    <row r="2932" spans="1:4" x14ac:dyDescent="0.3">
      <c r="A2932" s="313"/>
      <c r="D2932" s="313"/>
    </row>
    <row r="2933" spans="1:4" x14ac:dyDescent="0.3">
      <c r="A2933" s="313"/>
      <c r="D2933" s="313"/>
    </row>
    <row r="2934" spans="1:4" x14ac:dyDescent="0.3">
      <c r="A2934" s="313"/>
      <c r="D2934" s="313"/>
    </row>
    <row r="2935" spans="1:4" x14ac:dyDescent="0.3">
      <c r="A2935" s="313"/>
      <c r="D2935" s="313"/>
    </row>
    <row r="2936" spans="1:4" x14ac:dyDescent="0.3">
      <c r="A2936" s="313"/>
      <c r="D2936" s="313"/>
    </row>
    <row r="2937" spans="1:4" x14ac:dyDescent="0.3">
      <c r="A2937" s="313"/>
      <c r="D2937" s="313"/>
    </row>
    <row r="2938" spans="1:4" x14ac:dyDescent="0.3">
      <c r="A2938" s="313"/>
      <c r="D2938" s="313"/>
    </row>
    <row r="2939" spans="1:4" x14ac:dyDescent="0.3">
      <c r="A2939" s="313"/>
      <c r="D2939" s="313"/>
    </row>
    <row r="2940" spans="1:4" x14ac:dyDescent="0.3">
      <c r="A2940" s="313"/>
      <c r="D2940" s="313"/>
    </row>
    <row r="2941" spans="1:4" x14ac:dyDescent="0.3">
      <c r="A2941" s="313"/>
      <c r="D2941" s="313"/>
    </row>
    <row r="2942" spans="1:4" x14ac:dyDescent="0.3">
      <c r="A2942" s="313"/>
      <c r="D2942" s="313"/>
    </row>
    <row r="2943" spans="1:4" x14ac:dyDescent="0.3">
      <c r="A2943" s="313"/>
      <c r="D2943" s="313"/>
    </row>
    <row r="2944" spans="1:4" x14ac:dyDescent="0.3">
      <c r="A2944" s="313"/>
      <c r="D2944" s="313"/>
    </row>
    <row r="2945" spans="1:4" x14ac:dyDescent="0.3">
      <c r="A2945" s="313"/>
      <c r="D2945" s="313"/>
    </row>
    <row r="2946" spans="1:4" x14ac:dyDescent="0.3">
      <c r="A2946" s="313"/>
      <c r="D2946" s="313"/>
    </row>
    <row r="2947" spans="1:4" x14ac:dyDescent="0.3">
      <c r="A2947" s="313"/>
      <c r="D2947" s="313"/>
    </row>
    <row r="2948" spans="1:4" x14ac:dyDescent="0.3">
      <c r="A2948" s="313"/>
      <c r="D2948" s="313"/>
    </row>
    <row r="2949" spans="1:4" x14ac:dyDescent="0.3">
      <c r="A2949" s="313"/>
      <c r="D2949" s="313"/>
    </row>
    <row r="2950" spans="1:4" x14ac:dyDescent="0.3">
      <c r="A2950" s="313"/>
      <c r="D2950" s="313"/>
    </row>
    <row r="2951" spans="1:4" x14ac:dyDescent="0.3">
      <c r="A2951" s="313"/>
      <c r="D2951" s="313"/>
    </row>
    <row r="2952" spans="1:4" x14ac:dyDescent="0.3">
      <c r="A2952" s="313"/>
      <c r="D2952" s="313"/>
    </row>
    <row r="2953" spans="1:4" x14ac:dyDescent="0.3">
      <c r="A2953" s="313"/>
      <c r="D2953" s="313"/>
    </row>
    <row r="2954" spans="1:4" x14ac:dyDescent="0.3">
      <c r="A2954" s="313"/>
      <c r="D2954" s="313"/>
    </row>
    <row r="2955" spans="1:4" x14ac:dyDescent="0.3">
      <c r="A2955" s="313"/>
      <c r="D2955" s="313"/>
    </row>
    <row r="2956" spans="1:4" x14ac:dyDescent="0.3">
      <c r="A2956" s="313"/>
      <c r="D2956" s="313"/>
    </row>
    <row r="2957" spans="1:4" x14ac:dyDescent="0.3">
      <c r="A2957" s="313"/>
      <c r="D2957" s="313"/>
    </row>
    <row r="2958" spans="1:4" x14ac:dyDescent="0.3">
      <c r="A2958" s="313"/>
      <c r="D2958" s="313"/>
    </row>
    <row r="2959" spans="1:4" x14ac:dyDescent="0.3">
      <c r="A2959" s="313"/>
      <c r="D2959" s="313"/>
    </row>
    <row r="2960" spans="1:4" x14ac:dyDescent="0.3">
      <c r="A2960" s="313"/>
      <c r="D2960" s="313"/>
    </row>
    <row r="2961" spans="1:4" x14ac:dyDescent="0.3">
      <c r="A2961" s="313"/>
      <c r="D2961" s="313"/>
    </row>
    <row r="2962" spans="1:4" x14ac:dyDescent="0.3">
      <c r="A2962" s="313"/>
      <c r="D2962" s="313"/>
    </row>
    <row r="2963" spans="1:4" x14ac:dyDescent="0.3">
      <c r="A2963" s="313"/>
      <c r="D2963" s="313"/>
    </row>
    <row r="2964" spans="1:4" x14ac:dyDescent="0.3">
      <c r="A2964" s="313"/>
      <c r="D2964" s="313"/>
    </row>
    <row r="2965" spans="1:4" x14ac:dyDescent="0.3">
      <c r="A2965" s="313"/>
      <c r="D2965" s="313"/>
    </row>
    <row r="2966" spans="1:4" x14ac:dyDescent="0.3">
      <c r="A2966" s="313"/>
      <c r="D2966" s="313"/>
    </row>
    <row r="2967" spans="1:4" x14ac:dyDescent="0.3">
      <c r="A2967" s="313"/>
      <c r="D2967" s="313"/>
    </row>
    <row r="2968" spans="1:4" x14ac:dyDescent="0.3">
      <c r="A2968" s="313"/>
      <c r="D2968" s="313"/>
    </row>
    <row r="2969" spans="1:4" x14ac:dyDescent="0.3">
      <c r="A2969" s="313"/>
      <c r="D2969" s="313"/>
    </row>
    <row r="2970" spans="1:4" x14ac:dyDescent="0.3">
      <c r="A2970" s="313"/>
      <c r="D2970" s="313"/>
    </row>
    <row r="2971" spans="1:4" x14ac:dyDescent="0.3">
      <c r="A2971" s="313"/>
      <c r="D2971" s="313"/>
    </row>
    <row r="2972" spans="1:4" x14ac:dyDescent="0.3">
      <c r="A2972" s="313"/>
      <c r="D2972" s="313"/>
    </row>
    <row r="2973" spans="1:4" x14ac:dyDescent="0.3">
      <c r="A2973" s="313"/>
      <c r="D2973" s="313"/>
    </row>
    <row r="2974" spans="1:4" x14ac:dyDescent="0.3">
      <c r="A2974" s="313"/>
      <c r="D2974" s="313"/>
    </row>
    <row r="2975" spans="1:4" x14ac:dyDescent="0.3">
      <c r="A2975" s="313"/>
      <c r="D2975" s="313"/>
    </row>
    <row r="2976" spans="1:4" x14ac:dyDescent="0.3">
      <c r="A2976" s="313"/>
      <c r="D2976" s="313"/>
    </row>
    <row r="2977" spans="1:4" x14ac:dyDescent="0.3">
      <c r="A2977" s="313"/>
      <c r="D2977" s="313"/>
    </row>
    <row r="2978" spans="1:4" x14ac:dyDescent="0.3">
      <c r="A2978" s="313"/>
      <c r="D2978" s="313"/>
    </row>
    <row r="2979" spans="1:4" x14ac:dyDescent="0.3">
      <c r="A2979" s="313"/>
      <c r="D2979" s="313"/>
    </row>
    <row r="2980" spans="1:4" x14ac:dyDescent="0.3">
      <c r="A2980" s="313"/>
      <c r="D2980" s="313"/>
    </row>
    <row r="2981" spans="1:4" x14ac:dyDescent="0.3">
      <c r="A2981" s="313"/>
      <c r="D2981" s="313"/>
    </row>
    <row r="2982" spans="1:4" x14ac:dyDescent="0.3">
      <c r="A2982" s="313"/>
      <c r="D2982" s="313"/>
    </row>
    <row r="2983" spans="1:4" x14ac:dyDescent="0.3">
      <c r="A2983" s="313"/>
      <c r="D2983" s="313"/>
    </row>
    <row r="2984" spans="1:4" x14ac:dyDescent="0.3">
      <c r="A2984" s="313"/>
      <c r="D2984" s="313"/>
    </row>
    <row r="2985" spans="1:4" x14ac:dyDescent="0.3">
      <c r="A2985" s="313"/>
      <c r="D2985" s="313"/>
    </row>
    <row r="2986" spans="1:4" x14ac:dyDescent="0.3">
      <c r="A2986" s="313"/>
      <c r="D2986" s="313"/>
    </row>
    <row r="2987" spans="1:4" x14ac:dyDescent="0.3">
      <c r="A2987" s="313"/>
      <c r="D2987" s="313"/>
    </row>
    <row r="2988" spans="1:4" x14ac:dyDescent="0.3">
      <c r="A2988" s="313"/>
      <c r="D2988" s="313"/>
    </row>
    <row r="2989" spans="1:4" x14ac:dyDescent="0.3">
      <c r="A2989" s="313"/>
      <c r="D2989" s="313"/>
    </row>
    <row r="2990" spans="1:4" x14ac:dyDescent="0.3">
      <c r="A2990" s="313"/>
      <c r="D2990" s="313"/>
    </row>
    <row r="2991" spans="1:4" x14ac:dyDescent="0.3">
      <c r="A2991" s="313"/>
      <c r="D2991" s="313"/>
    </row>
    <row r="2992" spans="1:4" x14ac:dyDescent="0.3">
      <c r="A2992" s="313"/>
      <c r="D2992" s="313"/>
    </row>
    <row r="2993" spans="1:4" x14ac:dyDescent="0.3">
      <c r="A2993" s="313"/>
      <c r="D2993" s="313"/>
    </row>
    <row r="2994" spans="1:4" x14ac:dyDescent="0.3">
      <c r="A2994" s="313"/>
      <c r="D2994" s="313"/>
    </row>
    <row r="2995" spans="1:4" x14ac:dyDescent="0.3">
      <c r="A2995" s="313"/>
      <c r="D2995" s="313"/>
    </row>
    <row r="2996" spans="1:4" x14ac:dyDescent="0.3">
      <c r="A2996" s="313"/>
      <c r="D2996" s="313"/>
    </row>
    <row r="2997" spans="1:4" x14ac:dyDescent="0.3">
      <c r="A2997" s="313"/>
      <c r="D2997" s="313"/>
    </row>
    <row r="2998" spans="1:4" x14ac:dyDescent="0.3">
      <c r="A2998" s="313"/>
      <c r="D2998" s="313"/>
    </row>
    <row r="2999" spans="1:4" x14ac:dyDescent="0.3">
      <c r="A2999" s="313"/>
      <c r="D2999" s="313"/>
    </row>
    <row r="3000" spans="1:4" x14ac:dyDescent="0.3">
      <c r="A3000" s="313"/>
      <c r="D3000" s="313"/>
    </row>
    <row r="3001" spans="1:4" x14ac:dyDescent="0.3">
      <c r="A3001" s="313"/>
      <c r="D3001" s="313"/>
    </row>
    <row r="3002" spans="1:4" x14ac:dyDescent="0.3">
      <c r="A3002" s="313"/>
      <c r="D3002" s="313"/>
    </row>
    <row r="3003" spans="1:4" x14ac:dyDescent="0.3">
      <c r="A3003" s="313"/>
      <c r="D3003" s="313"/>
    </row>
    <row r="3004" spans="1:4" x14ac:dyDescent="0.3">
      <c r="A3004" s="313"/>
      <c r="D3004" s="313"/>
    </row>
    <row r="3005" spans="1:4" x14ac:dyDescent="0.3">
      <c r="A3005" s="313"/>
      <c r="D3005" s="313"/>
    </row>
    <row r="3006" spans="1:4" x14ac:dyDescent="0.3">
      <c r="A3006" s="313"/>
      <c r="D3006" s="313"/>
    </row>
    <row r="3007" spans="1:4" x14ac:dyDescent="0.3">
      <c r="A3007" s="313"/>
      <c r="D3007" s="313"/>
    </row>
    <row r="3008" spans="1:4" x14ac:dyDescent="0.3">
      <c r="A3008" s="313"/>
      <c r="D3008" s="313"/>
    </row>
    <row r="3009" spans="1:4" x14ac:dyDescent="0.3">
      <c r="A3009" s="313"/>
      <c r="D3009" s="313"/>
    </row>
    <row r="3010" spans="1:4" x14ac:dyDescent="0.3">
      <c r="A3010" s="313"/>
      <c r="D3010" s="313"/>
    </row>
    <row r="3011" spans="1:4" x14ac:dyDescent="0.3">
      <c r="A3011" s="313"/>
      <c r="D3011" s="313"/>
    </row>
    <row r="3012" spans="1:4" x14ac:dyDescent="0.3">
      <c r="A3012" s="313"/>
      <c r="D3012" s="313"/>
    </row>
    <row r="3013" spans="1:4" x14ac:dyDescent="0.3">
      <c r="A3013" s="313"/>
      <c r="D3013" s="313"/>
    </row>
    <row r="3014" spans="1:4" x14ac:dyDescent="0.3">
      <c r="A3014" s="313"/>
      <c r="D3014" s="313"/>
    </row>
    <row r="3015" spans="1:4" x14ac:dyDescent="0.3">
      <c r="A3015" s="313"/>
      <c r="D3015" s="313"/>
    </row>
    <row r="3016" spans="1:4" x14ac:dyDescent="0.3">
      <c r="A3016" s="313"/>
      <c r="D3016" s="313"/>
    </row>
    <row r="3017" spans="1:4" x14ac:dyDescent="0.3">
      <c r="A3017" s="313"/>
      <c r="D3017" s="313"/>
    </row>
    <row r="3018" spans="1:4" x14ac:dyDescent="0.3">
      <c r="A3018" s="313"/>
      <c r="D3018" s="313"/>
    </row>
    <row r="3019" spans="1:4" x14ac:dyDescent="0.3">
      <c r="A3019" s="313"/>
      <c r="D3019" s="313"/>
    </row>
    <row r="3020" spans="1:4" x14ac:dyDescent="0.3">
      <c r="A3020" s="313"/>
      <c r="D3020" s="313"/>
    </row>
    <row r="3021" spans="1:4" x14ac:dyDescent="0.3">
      <c r="A3021" s="313"/>
      <c r="D3021" s="313"/>
    </row>
    <row r="3022" spans="1:4" x14ac:dyDescent="0.3">
      <c r="A3022" s="313"/>
      <c r="D3022" s="313"/>
    </row>
    <row r="3023" spans="1:4" x14ac:dyDescent="0.3">
      <c r="A3023" s="313"/>
      <c r="D3023" s="313"/>
    </row>
    <row r="3024" spans="1:4" x14ac:dyDescent="0.3">
      <c r="A3024" s="313"/>
      <c r="D3024" s="313"/>
    </row>
    <row r="3025" spans="1:4" x14ac:dyDescent="0.3">
      <c r="A3025" s="313"/>
      <c r="D3025" s="313"/>
    </row>
    <row r="3026" spans="1:4" x14ac:dyDescent="0.3">
      <c r="A3026" s="313"/>
      <c r="D3026" s="313"/>
    </row>
    <row r="3027" spans="1:4" x14ac:dyDescent="0.3">
      <c r="A3027" s="313"/>
      <c r="D3027" s="313"/>
    </row>
    <row r="3028" spans="1:4" x14ac:dyDescent="0.3">
      <c r="A3028" s="313"/>
      <c r="D3028" s="313"/>
    </row>
    <row r="3029" spans="1:4" x14ac:dyDescent="0.3">
      <c r="A3029" s="313"/>
      <c r="D3029" s="313"/>
    </row>
    <row r="3030" spans="1:4" x14ac:dyDescent="0.3">
      <c r="A3030" s="313"/>
      <c r="D3030" s="313"/>
    </row>
    <row r="3031" spans="1:4" x14ac:dyDescent="0.3">
      <c r="A3031" s="313"/>
      <c r="D3031" s="313"/>
    </row>
    <row r="3032" spans="1:4" x14ac:dyDescent="0.3">
      <c r="A3032" s="313"/>
      <c r="D3032" s="313"/>
    </row>
    <row r="3033" spans="1:4" x14ac:dyDescent="0.3">
      <c r="A3033" s="313"/>
      <c r="D3033" s="313"/>
    </row>
    <row r="3034" spans="1:4" x14ac:dyDescent="0.3">
      <c r="A3034" s="313"/>
      <c r="D3034" s="313"/>
    </row>
    <row r="3035" spans="1:4" x14ac:dyDescent="0.3">
      <c r="A3035" s="313"/>
      <c r="D3035" s="313"/>
    </row>
    <row r="3036" spans="1:4" x14ac:dyDescent="0.3">
      <c r="A3036" s="313"/>
      <c r="D3036" s="313"/>
    </row>
    <row r="3037" spans="1:4" x14ac:dyDescent="0.3">
      <c r="A3037" s="313"/>
      <c r="D3037" s="313"/>
    </row>
    <row r="3038" spans="1:4" x14ac:dyDescent="0.3">
      <c r="A3038" s="313"/>
      <c r="D3038" s="313"/>
    </row>
    <row r="3039" spans="1:4" x14ac:dyDescent="0.3">
      <c r="A3039" s="313"/>
      <c r="D3039" s="313"/>
    </row>
    <row r="3040" spans="1:4" x14ac:dyDescent="0.3">
      <c r="A3040" s="313"/>
      <c r="D3040" s="313"/>
    </row>
    <row r="3041" spans="1:4" x14ac:dyDescent="0.3">
      <c r="A3041" s="313"/>
      <c r="D3041" s="313"/>
    </row>
    <row r="3042" spans="1:4" x14ac:dyDescent="0.3">
      <c r="A3042" s="313"/>
      <c r="D3042" s="313"/>
    </row>
    <row r="3043" spans="1:4" x14ac:dyDescent="0.3">
      <c r="A3043" s="313"/>
      <c r="D3043" s="313"/>
    </row>
    <row r="3044" spans="1:4" x14ac:dyDescent="0.3">
      <c r="A3044" s="313"/>
      <c r="D3044" s="313"/>
    </row>
    <row r="3045" spans="1:4" x14ac:dyDescent="0.3">
      <c r="A3045" s="313"/>
      <c r="D3045" s="313"/>
    </row>
    <row r="3046" spans="1:4" x14ac:dyDescent="0.3">
      <c r="A3046" s="313"/>
      <c r="D3046" s="313"/>
    </row>
    <row r="3047" spans="1:4" x14ac:dyDescent="0.3">
      <c r="A3047" s="313"/>
      <c r="D3047" s="313"/>
    </row>
    <row r="3048" spans="1:4" x14ac:dyDescent="0.3">
      <c r="A3048" s="313"/>
      <c r="D3048" s="313"/>
    </row>
    <row r="3049" spans="1:4" x14ac:dyDescent="0.3">
      <c r="A3049" s="313"/>
      <c r="D3049" s="313"/>
    </row>
    <row r="3050" spans="1:4" x14ac:dyDescent="0.3">
      <c r="A3050" s="313"/>
      <c r="D3050" s="313"/>
    </row>
    <row r="3051" spans="1:4" x14ac:dyDescent="0.3">
      <c r="A3051" s="313"/>
      <c r="D3051" s="313"/>
    </row>
    <row r="3052" spans="1:4" x14ac:dyDescent="0.3">
      <c r="A3052" s="313"/>
      <c r="D3052" s="313"/>
    </row>
    <row r="3053" spans="1:4" x14ac:dyDescent="0.3">
      <c r="A3053" s="313"/>
      <c r="D3053" s="313"/>
    </row>
    <row r="3054" spans="1:4" x14ac:dyDescent="0.3">
      <c r="A3054" s="313"/>
      <c r="D3054" s="313"/>
    </row>
    <row r="3055" spans="1:4" x14ac:dyDescent="0.3">
      <c r="A3055" s="313"/>
      <c r="D3055" s="313"/>
    </row>
    <row r="3056" spans="1:4" x14ac:dyDescent="0.3">
      <c r="A3056" s="313"/>
      <c r="D3056" s="313"/>
    </row>
    <row r="3057" spans="1:4" x14ac:dyDescent="0.3">
      <c r="A3057" s="313"/>
      <c r="D3057" s="313"/>
    </row>
    <row r="3058" spans="1:4" x14ac:dyDescent="0.3">
      <c r="A3058" s="313"/>
      <c r="D3058" s="313"/>
    </row>
    <row r="3059" spans="1:4" x14ac:dyDescent="0.3">
      <c r="A3059" s="313"/>
      <c r="D3059" s="313"/>
    </row>
    <row r="3060" spans="1:4" x14ac:dyDescent="0.3">
      <c r="A3060" s="313"/>
      <c r="D3060" s="313"/>
    </row>
    <row r="3061" spans="1:4" x14ac:dyDescent="0.3">
      <c r="A3061" s="313"/>
      <c r="D3061" s="313"/>
    </row>
    <row r="3062" spans="1:4" x14ac:dyDescent="0.3">
      <c r="A3062" s="313"/>
      <c r="D3062" s="313"/>
    </row>
    <row r="3063" spans="1:4" x14ac:dyDescent="0.3">
      <c r="A3063" s="313"/>
      <c r="D3063" s="313"/>
    </row>
    <row r="3064" spans="1:4" x14ac:dyDescent="0.3">
      <c r="A3064" s="313"/>
      <c r="D3064" s="313"/>
    </row>
    <row r="3065" spans="1:4" x14ac:dyDescent="0.3">
      <c r="A3065" s="313"/>
      <c r="D3065" s="313"/>
    </row>
    <row r="3066" spans="1:4" x14ac:dyDescent="0.3">
      <c r="A3066" s="313"/>
      <c r="D3066" s="313"/>
    </row>
    <row r="3067" spans="1:4" x14ac:dyDescent="0.3">
      <c r="A3067" s="313"/>
      <c r="D3067" s="313"/>
    </row>
    <row r="3068" spans="1:4" x14ac:dyDescent="0.3">
      <c r="A3068" s="313"/>
      <c r="D3068" s="313"/>
    </row>
    <row r="3069" spans="1:4" x14ac:dyDescent="0.3">
      <c r="A3069" s="313"/>
      <c r="D3069" s="313"/>
    </row>
    <row r="3070" spans="1:4" x14ac:dyDescent="0.3">
      <c r="A3070" s="313"/>
      <c r="D3070" s="313"/>
    </row>
    <row r="3071" spans="1:4" x14ac:dyDescent="0.3">
      <c r="A3071" s="313"/>
      <c r="D3071" s="313"/>
    </row>
    <row r="3072" spans="1:4" x14ac:dyDescent="0.3">
      <c r="A3072" s="313"/>
      <c r="D3072" s="313"/>
    </row>
    <row r="3073" spans="1:4" x14ac:dyDescent="0.3">
      <c r="A3073" s="313"/>
      <c r="D3073" s="313"/>
    </row>
    <row r="3074" spans="1:4" x14ac:dyDescent="0.3">
      <c r="A3074" s="313"/>
      <c r="D3074" s="313"/>
    </row>
    <row r="3075" spans="1:4" x14ac:dyDescent="0.3">
      <c r="A3075" s="313"/>
      <c r="D3075" s="313"/>
    </row>
    <row r="3076" spans="1:4" x14ac:dyDescent="0.3">
      <c r="A3076" s="313"/>
      <c r="D3076" s="313"/>
    </row>
    <row r="3077" spans="1:4" x14ac:dyDescent="0.3">
      <c r="A3077" s="313"/>
      <c r="D3077" s="313"/>
    </row>
    <row r="3078" spans="1:4" x14ac:dyDescent="0.3">
      <c r="A3078" s="313"/>
      <c r="D3078" s="313"/>
    </row>
    <row r="3079" spans="1:4" x14ac:dyDescent="0.3">
      <c r="A3079" s="313"/>
      <c r="D3079" s="313"/>
    </row>
    <row r="3080" spans="1:4" x14ac:dyDescent="0.3">
      <c r="A3080" s="313"/>
      <c r="D3080" s="313"/>
    </row>
    <row r="3081" spans="1:4" x14ac:dyDescent="0.3">
      <c r="A3081" s="313"/>
      <c r="D3081" s="313"/>
    </row>
    <row r="3082" spans="1:4" x14ac:dyDescent="0.3">
      <c r="A3082" s="313"/>
      <c r="D3082" s="313"/>
    </row>
    <row r="3083" spans="1:4" x14ac:dyDescent="0.3">
      <c r="A3083" s="313"/>
      <c r="D3083" s="313"/>
    </row>
    <row r="3084" spans="1:4" x14ac:dyDescent="0.3">
      <c r="A3084" s="313"/>
      <c r="D3084" s="313"/>
    </row>
    <row r="3085" spans="1:4" x14ac:dyDescent="0.3">
      <c r="A3085" s="313"/>
      <c r="D3085" s="313"/>
    </row>
    <row r="3086" spans="1:4" x14ac:dyDescent="0.3">
      <c r="A3086" s="313"/>
      <c r="D3086" s="313"/>
    </row>
    <row r="3087" spans="1:4" x14ac:dyDescent="0.3">
      <c r="A3087" s="313"/>
      <c r="D3087" s="313"/>
    </row>
    <row r="3088" spans="1:4" x14ac:dyDescent="0.3">
      <c r="A3088" s="313"/>
      <c r="D3088" s="313"/>
    </row>
    <row r="3089" spans="1:4" x14ac:dyDescent="0.3">
      <c r="A3089" s="313"/>
      <c r="D3089" s="313"/>
    </row>
    <row r="3090" spans="1:4" x14ac:dyDescent="0.3">
      <c r="A3090" s="313"/>
      <c r="D3090" s="313"/>
    </row>
    <row r="3091" spans="1:4" x14ac:dyDescent="0.3">
      <c r="A3091" s="313"/>
      <c r="D3091" s="313"/>
    </row>
    <row r="3092" spans="1:4" x14ac:dyDescent="0.3">
      <c r="A3092" s="313"/>
      <c r="D3092" s="313"/>
    </row>
    <row r="3093" spans="1:4" x14ac:dyDescent="0.3">
      <c r="A3093" s="313"/>
      <c r="D3093" s="313"/>
    </row>
    <row r="3094" spans="1:4" x14ac:dyDescent="0.3">
      <c r="A3094" s="313"/>
      <c r="D3094" s="313"/>
    </row>
    <row r="3095" spans="1:4" x14ac:dyDescent="0.3">
      <c r="A3095" s="313"/>
      <c r="D3095" s="313"/>
    </row>
    <row r="3096" spans="1:4" x14ac:dyDescent="0.3">
      <c r="A3096" s="313"/>
      <c r="D3096" s="313"/>
    </row>
    <row r="3097" spans="1:4" x14ac:dyDescent="0.3">
      <c r="A3097" s="313"/>
      <c r="D3097" s="313"/>
    </row>
    <row r="3098" spans="1:4" x14ac:dyDescent="0.3">
      <c r="A3098" s="313"/>
      <c r="D3098" s="313"/>
    </row>
    <row r="3099" spans="1:4" x14ac:dyDescent="0.3">
      <c r="A3099" s="313"/>
      <c r="D3099" s="313"/>
    </row>
    <row r="3100" spans="1:4" x14ac:dyDescent="0.3">
      <c r="A3100" s="313"/>
      <c r="D3100" s="313"/>
    </row>
    <row r="3101" spans="1:4" x14ac:dyDescent="0.3">
      <c r="A3101" s="313"/>
      <c r="D3101" s="313"/>
    </row>
    <row r="3102" spans="1:4" x14ac:dyDescent="0.3">
      <c r="A3102" s="313"/>
      <c r="D3102" s="313"/>
    </row>
    <row r="3103" spans="1:4" x14ac:dyDescent="0.3">
      <c r="A3103" s="313"/>
      <c r="D3103" s="313"/>
    </row>
    <row r="3104" spans="1:4" x14ac:dyDescent="0.3">
      <c r="A3104" s="313"/>
      <c r="D3104" s="313"/>
    </row>
    <row r="3105" spans="1:4" x14ac:dyDescent="0.3">
      <c r="A3105" s="313"/>
      <c r="D3105" s="313"/>
    </row>
    <row r="3106" spans="1:4" x14ac:dyDescent="0.3">
      <c r="A3106" s="313"/>
      <c r="D3106" s="313"/>
    </row>
    <row r="3107" spans="1:4" x14ac:dyDescent="0.3">
      <c r="A3107" s="313"/>
      <c r="D3107" s="313"/>
    </row>
    <row r="3108" spans="1:4" x14ac:dyDescent="0.3">
      <c r="A3108" s="313"/>
      <c r="D3108" s="313"/>
    </row>
    <row r="3109" spans="1:4" x14ac:dyDescent="0.3">
      <c r="A3109" s="313"/>
      <c r="D3109" s="313"/>
    </row>
    <row r="3110" spans="1:4" x14ac:dyDescent="0.3">
      <c r="A3110" s="313"/>
      <c r="D3110" s="313"/>
    </row>
    <row r="3111" spans="1:4" x14ac:dyDescent="0.3">
      <c r="A3111" s="313"/>
      <c r="D3111" s="313"/>
    </row>
    <row r="3112" spans="1:4" x14ac:dyDescent="0.3">
      <c r="A3112" s="313"/>
      <c r="D3112" s="313"/>
    </row>
    <row r="3113" spans="1:4" x14ac:dyDescent="0.3">
      <c r="A3113" s="313"/>
      <c r="D3113" s="313"/>
    </row>
    <row r="3114" spans="1:4" x14ac:dyDescent="0.3">
      <c r="A3114" s="313"/>
      <c r="D3114" s="313"/>
    </row>
    <row r="3115" spans="1:4" x14ac:dyDescent="0.3">
      <c r="A3115" s="313"/>
      <c r="D3115" s="313"/>
    </row>
    <row r="3116" spans="1:4" x14ac:dyDescent="0.3">
      <c r="A3116" s="313"/>
      <c r="D3116" s="313"/>
    </row>
    <row r="3117" spans="1:4" x14ac:dyDescent="0.3">
      <c r="A3117" s="313"/>
      <c r="D3117" s="313"/>
    </row>
    <row r="3118" spans="1:4" x14ac:dyDescent="0.3">
      <c r="A3118" s="313"/>
      <c r="D3118" s="313"/>
    </row>
    <row r="3119" spans="1:4" x14ac:dyDescent="0.3">
      <c r="A3119" s="313"/>
      <c r="D3119" s="313"/>
    </row>
    <row r="3120" spans="1:4" x14ac:dyDescent="0.3">
      <c r="A3120" s="313"/>
      <c r="D3120" s="313"/>
    </row>
    <row r="3121" spans="1:4" x14ac:dyDescent="0.3">
      <c r="A3121" s="313"/>
      <c r="D3121" s="313"/>
    </row>
    <row r="3122" spans="1:4" x14ac:dyDescent="0.3">
      <c r="A3122" s="313"/>
      <c r="D3122" s="313"/>
    </row>
    <row r="3123" spans="1:4" x14ac:dyDescent="0.3">
      <c r="A3123" s="313"/>
      <c r="D3123" s="313"/>
    </row>
    <row r="3124" spans="1:4" x14ac:dyDescent="0.3">
      <c r="A3124" s="313"/>
      <c r="D3124" s="313"/>
    </row>
    <row r="3125" spans="1:4" x14ac:dyDescent="0.3">
      <c r="A3125" s="313"/>
      <c r="D3125" s="313"/>
    </row>
    <row r="3126" spans="1:4" x14ac:dyDescent="0.3">
      <c r="A3126" s="313"/>
      <c r="D3126" s="313"/>
    </row>
    <row r="3127" spans="1:4" x14ac:dyDescent="0.3">
      <c r="A3127" s="313"/>
      <c r="D3127" s="313"/>
    </row>
    <row r="3128" spans="1:4" x14ac:dyDescent="0.3">
      <c r="A3128" s="313"/>
      <c r="D3128" s="313"/>
    </row>
    <row r="3129" spans="1:4" x14ac:dyDescent="0.3">
      <c r="A3129" s="313"/>
      <c r="D3129" s="313"/>
    </row>
    <row r="3130" spans="1:4" x14ac:dyDescent="0.3">
      <c r="A3130" s="313"/>
      <c r="D3130" s="313"/>
    </row>
    <row r="3131" spans="1:4" x14ac:dyDescent="0.3">
      <c r="A3131" s="313"/>
      <c r="D3131" s="313"/>
    </row>
    <row r="3132" spans="1:4" x14ac:dyDescent="0.3">
      <c r="A3132" s="313"/>
      <c r="D3132" s="313"/>
    </row>
    <row r="3133" spans="1:4" x14ac:dyDescent="0.3">
      <c r="A3133" s="313"/>
      <c r="D3133" s="313"/>
    </row>
    <row r="3134" spans="1:4" x14ac:dyDescent="0.3">
      <c r="A3134" s="313"/>
      <c r="D3134" s="313"/>
    </row>
    <row r="3135" spans="1:4" x14ac:dyDescent="0.3">
      <c r="A3135" s="313"/>
      <c r="D3135" s="313"/>
    </row>
    <row r="3136" spans="1:4" x14ac:dyDescent="0.3">
      <c r="A3136" s="313"/>
      <c r="D3136" s="313"/>
    </row>
    <row r="3137" spans="1:4" x14ac:dyDescent="0.3">
      <c r="A3137" s="313"/>
      <c r="D3137" s="313"/>
    </row>
    <row r="3138" spans="1:4" x14ac:dyDescent="0.3">
      <c r="A3138" s="313"/>
      <c r="D3138" s="313"/>
    </row>
    <row r="3139" spans="1:4" x14ac:dyDescent="0.3">
      <c r="A3139" s="313"/>
      <c r="D3139" s="313"/>
    </row>
    <row r="3140" spans="1:4" x14ac:dyDescent="0.3">
      <c r="A3140" s="313"/>
      <c r="D3140" s="313"/>
    </row>
    <row r="3141" spans="1:4" x14ac:dyDescent="0.3">
      <c r="A3141" s="313"/>
      <c r="D3141" s="313"/>
    </row>
    <row r="3142" spans="1:4" x14ac:dyDescent="0.3">
      <c r="A3142" s="313"/>
      <c r="D3142" s="313"/>
    </row>
    <row r="3143" spans="1:4" x14ac:dyDescent="0.3">
      <c r="A3143" s="313"/>
      <c r="D3143" s="313"/>
    </row>
    <row r="3144" spans="1:4" x14ac:dyDescent="0.3">
      <c r="A3144" s="313"/>
      <c r="D3144" s="313"/>
    </row>
    <row r="3145" spans="1:4" x14ac:dyDescent="0.3">
      <c r="A3145" s="313"/>
      <c r="D3145" s="313"/>
    </row>
    <row r="3146" spans="1:4" x14ac:dyDescent="0.3">
      <c r="A3146" s="313"/>
      <c r="D3146" s="313"/>
    </row>
    <row r="3147" spans="1:4" x14ac:dyDescent="0.3">
      <c r="A3147" s="313"/>
      <c r="D3147" s="313"/>
    </row>
    <row r="3148" spans="1:4" x14ac:dyDescent="0.3">
      <c r="A3148" s="313"/>
      <c r="D3148" s="313"/>
    </row>
    <row r="3149" spans="1:4" x14ac:dyDescent="0.3">
      <c r="A3149" s="313"/>
      <c r="D3149" s="313"/>
    </row>
    <row r="3150" spans="1:4" x14ac:dyDescent="0.3">
      <c r="A3150" s="313"/>
      <c r="D3150" s="313"/>
    </row>
    <row r="3151" spans="1:4" x14ac:dyDescent="0.3">
      <c r="A3151" s="313"/>
      <c r="D3151" s="313"/>
    </row>
    <row r="3152" spans="1:4" x14ac:dyDescent="0.3">
      <c r="A3152" s="313"/>
      <c r="D3152" s="313"/>
    </row>
    <row r="3153" spans="1:4" x14ac:dyDescent="0.3">
      <c r="A3153" s="313"/>
      <c r="D3153" s="313"/>
    </row>
    <row r="3154" spans="1:4" x14ac:dyDescent="0.3">
      <c r="A3154" s="313"/>
      <c r="D3154" s="313"/>
    </row>
    <row r="3155" spans="1:4" x14ac:dyDescent="0.3">
      <c r="A3155" s="313"/>
      <c r="D3155" s="313"/>
    </row>
    <row r="3156" spans="1:4" x14ac:dyDescent="0.3">
      <c r="A3156" s="313"/>
      <c r="D3156" s="313"/>
    </row>
    <row r="3157" spans="1:4" x14ac:dyDescent="0.3">
      <c r="A3157" s="313"/>
      <c r="D3157" s="313"/>
    </row>
    <row r="3158" spans="1:4" x14ac:dyDescent="0.3">
      <c r="A3158" s="313"/>
      <c r="D3158" s="313"/>
    </row>
    <row r="3159" spans="1:4" x14ac:dyDescent="0.3">
      <c r="A3159" s="313"/>
      <c r="D3159" s="313"/>
    </row>
    <row r="3160" spans="1:4" x14ac:dyDescent="0.3">
      <c r="A3160" s="313"/>
      <c r="D3160" s="313"/>
    </row>
    <row r="3161" spans="1:4" x14ac:dyDescent="0.3">
      <c r="A3161" s="313"/>
      <c r="D3161" s="313"/>
    </row>
    <row r="3162" spans="1:4" x14ac:dyDescent="0.3">
      <c r="A3162" s="313"/>
      <c r="D3162" s="313"/>
    </row>
    <row r="3163" spans="1:4" x14ac:dyDescent="0.3">
      <c r="A3163" s="313"/>
      <c r="D3163" s="313"/>
    </row>
    <row r="3164" spans="1:4" x14ac:dyDescent="0.3">
      <c r="A3164" s="313"/>
      <c r="D3164" s="313"/>
    </row>
    <row r="3165" spans="1:4" x14ac:dyDescent="0.3">
      <c r="A3165" s="313"/>
      <c r="D3165" s="313"/>
    </row>
    <row r="3166" spans="1:4" x14ac:dyDescent="0.3">
      <c r="A3166" s="313"/>
      <c r="D3166" s="313"/>
    </row>
    <row r="3167" spans="1:4" x14ac:dyDescent="0.3">
      <c r="A3167" s="313"/>
      <c r="D3167" s="313"/>
    </row>
    <row r="3168" spans="1:4" x14ac:dyDescent="0.3">
      <c r="A3168" s="313"/>
      <c r="D3168" s="313"/>
    </row>
    <row r="3169" spans="1:4" x14ac:dyDescent="0.3">
      <c r="A3169" s="313"/>
      <c r="D3169" s="313"/>
    </row>
    <row r="3170" spans="1:4" x14ac:dyDescent="0.3">
      <c r="A3170" s="313"/>
      <c r="D3170" s="313"/>
    </row>
    <row r="3171" spans="1:4" x14ac:dyDescent="0.3">
      <c r="A3171" s="313"/>
      <c r="D3171" s="313"/>
    </row>
    <row r="3172" spans="1:4" x14ac:dyDescent="0.3">
      <c r="A3172" s="313"/>
      <c r="D3172" s="313"/>
    </row>
    <row r="3173" spans="1:4" x14ac:dyDescent="0.3">
      <c r="A3173" s="313"/>
      <c r="D3173" s="313"/>
    </row>
    <row r="3174" spans="1:4" x14ac:dyDescent="0.3">
      <c r="A3174" s="313"/>
      <c r="D3174" s="313"/>
    </row>
    <row r="3175" spans="1:4" x14ac:dyDescent="0.3">
      <c r="A3175" s="313"/>
      <c r="D3175" s="313"/>
    </row>
    <row r="3176" spans="1:4" x14ac:dyDescent="0.3">
      <c r="A3176" s="313"/>
      <c r="D3176" s="313"/>
    </row>
    <row r="3177" spans="1:4" x14ac:dyDescent="0.3">
      <c r="A3177" s="313"/>
      <c r="D3177" s="313"/>
    </row>
    <row r="3178" spans="1:4" x14ac:dyDescent="0.3">
      <c r="A3178" s="313"/>
      <c r="D3178" s="313"/>
    </row>
    <row r="3179" spans="1:4" x14ac:dyDescent="0.3">
      <c r="A3179" s="313"/>
      <c r="D3179" s="313"/>
    </row>
    <row r="3180" spans="1:4" x14ac:dyDescent="0.3">
      <c r="A3180" s="313"/>
      <c r="D3180" s="313"/>
    </row>
    <row r="3181" spans="1:4" x14ac:dyDescent="0.3">
      <c r="A3181" s="313"/>
      <c r="D3181" s="313"/>
    </row>
    <row r="3182" spans="1:4" x14ac:dyDescent="0.3">
      <c r="A3182" s="313"/>
      <c r="D3182" s="313"/>
    </row>
    <row r="3183" spans="1:4" x14ac:dyDescent="0.3">
      <c r="A3183" s="313"/>
      <c r="D3183" s="313"/>
    </row>
    <row r="3184" spans="1:4" x14ac:dyDescent="0.3">
      <c r="A3184" s="313"/>
      <c r="D3184" s="313"/>
    </row>
    <row r="3185" spans="1:4" x14ac:dyDescent="0.3">
      <c r="A3185" s="313"/>
      <c r="D3185" s="313"/>
    </row>
    <row r="3186" spans="1:4" x14ac:dyDescent="0.3">
      <c r="A3186" s="313"/>
      <c r="D3186" s="313"/>
    </row>
    <row r="3187" spans="1:4" x14ac:dyDescent="0.3">
      <c r="A3187" s="313"/>
      <c r="D3187" s="313"/>
    </row>
    <row r="3188" spans="1:4" x14ac:dyDescent="0.3">
      <c r="A3188" s="313"/>
      <c r="D3188" s="313"/>
    </row>
    <row r="3189" spans="1:4" x14ac:dyDescent="0.3">
      <c r="A3189" s="313"/>
      <c r="D3189" s="313"/>
    </row>
    <row r="3190" spans="1:4" x14ac:dyDescent="0.3">
      <c r="A3190" s="313"/>
      <c r="D3190" s="313"/>
    </row>
    <row r="3191" spans="1:4" x14ac:dyDescent="0.3">
      <c r="A3191" s="313"/>
      <c r="D3191" s="313"/>
    </row>
    <row r="3192" spans="1:4" x14ac:dyDescent="0.3">
      <c r="A3192" s="313"/>
      <c r="D3192" s="313"/>
    </row>
    <row r="3193" spans="1:4" x14ac:dyDescent="0.3">
      <c r="A3193" s="313"/>
      <c r="D3193" s="313"/>
    </row>
    <row r="3194" spans="1:4" x14ac:dyDescent="0.3">
      <c r="A3194" s="313"/>
      <c r="D3194" s="313"/>
    </row>
    <row r="3195" spans="1:4" x14ac:dyDescent="0.3">
      <c r="A3195" s="313"/>
      <c r="D3195" s="313"/>
    </row>
    <row r="3196" spans="1:4" x14ac:dyDescent="0.3">
      <c r="A3196" s="313"/>
      <c r="D3196" s="313"/>
    </row>
    <row r="3197" spans="1:4" x14ac:dyDescent="0.3">
      <c r="A3197" s="313"/>
      <c r="D3197" s="313"/>
    </row>
    <row r="3198" spans="1:4" x14ac:dyDescent="0.3">
      <c r="A3198" s="313"/>
      <c r="D3198" s="313"/>
    </row>
    <row r="3199" spans="1:4" x14ac:dyDescent="0.3">
      <c r="A3199" s="313"/>
      <c r="D3199" s="313"/>
    </row>
    <row r="3200" spans="1:4" x14ac:dyDescent="0.3">
      <c r="A3200" s="313"/>
      <c r="D3200" s="313"/>
    </row>
    <row r="3201" spans="1:4" x14ac:dyDescent="0.3">
      <c r="A3201" s="313"/>
      <c r="D3201" s="313"/>
    </row>
    <row r="3202" spans="1:4" x14ac:dyDescent="0.3">
      <c r="A3202" s="313"/>
      <c r="D3202" s="313"/>
    </row>
    <row r="3203" spans="1:4" x14ac:dyDescent="0.3">
      <c r="A3203" s="313"/>
      <c r="D3203" s="313"/>
    </row>
    <row r="3204" spans="1:4" x14ac:dyDescent="0.3">
      <c r="A3204" s="313"/>
      <c r="D3204" s="313"/>
    </row>
    <row r="3205" spans="1:4" x14ac:dyDescent="0.3">
      <c r="A3205" s="313"/>
      <c r="D3205" s="313"/>
    </row>
    <row r="3206" spans="1:4" x14ac:dyDescent="0.3">
      <c r="A3206" s="313"/>
      <c r="D3206" s="313"/>
    </row>
    <row r="3207" spans="1:4" x14ac:dyDescent="0.3">
      <c r="A3207" s="313"/>
      <c r="D3207" s="313"/>
    </row>
    <row r="3208" spans="1:4" x14ac:dyDescent="0.3">
      <c r="A3208" s="313"/>
      <c r="D3208" s="313"/>
    </row>
    <row r="3209" spans="1:4" x14ac:dyDescent="0.3">
      <c r="A3209" s="313"/>
      <c r="D3209" s="313"/>
    </row>
    <row r="3210" spans="1:4" x14ac:dyDescent="0.3">
      <c r="A3210" s="313"/>
      <c r="D3210" s="313"/>
    </row>
    <row r="3211" spans="1:4" x14ac:dyDescent="0.3">
      <c r="A3211" s="313"/>
      <c r="D3211" s="313"/>
    </row>
    <row r="3212" spans="1:4" x14ac:dyDescent="0.3">
      <c r="A3212" s="313"/>
      <c r="D3212" s="313"/>
    </row>
    <row r="3213" spans="1:4" x14ac:dyDescent="0.3">
      <c r="A3213" s="313"/>
      <c r="D3213" s="313"/>
    </row>
    <row r="3214" spans="1:4" x14ac:dyDescent="0.3">
      <c r="A3214" s="313"/>
      <c r="D3214" s="313"/>
    </row>
    <row r="3215" spans="1:4" x14ac:dyDescent="0.3">
      <c r="A3215" s="313"/>
      <c r="D3215" s="313"/>
    </row>
    <row r="3216" spans="1:4" x14ac:dyDescent="0.3">
      <c r="A3216" s="313"/>
      <c r="D3216" s="313"/>
    </row>
    <row r="3217" spans="1:4" x14ac:dyDescent="0.3">
      <c r="A3217" s="313"/>
      <c r="D3217" s="313"/>
    </row>
    <row r="3218" spans="1:4" x14ac:dyDescent="0.3">
      <c r="A3218" s="313"/>
      <c r="D3218" s="313"/>
    </row>
    <row r="3219" spans="1:4" x14ac:dyDescent="0.3">
      <c r="A3219" s="313"/>
      <c r="D3219" s="313"/>
    </row>
    <row r="3220" spans="1:4" x14ac:dyDescent="0.3">
      <c r="A3220" s="313"/>
      <c r="D3220" s="313"/>
    </row>
    <row r="3221" spans="1:4" x14ac:dyDescent="0.3">
      <c r="A3221" s="313"/>
      <c r="D3221" s="313"/>
    </row>
    <row r="3222" spans="1:4" x14ac:dyDescent="0.3">
      <c r="A3222" s="313"/>
      <c r="D3222" s="313"/>
    </row>
    <row r="3223" spans="1:4" x14ac:dyDescent="0.3">
      <c r="A3223" s="313"/>
      <c r="D3223" s="313"/>
    </row>
    <row r="3224" spans="1:4" x14ac:dyDescent="0.3">
      <c r="A3224" s="313"/>
      <c r="D3224" s="313"/>
    </row>
    <row r="3225" spans="1:4" x14ac:dyDescent="0.3">
      <c r="A3225" s="313"/>
      <c r="D3225" s="313"/>
    </row>
    <row r="3226" spans="1:4" x14ac:dyDescent="0.3">
      <c r="A3226" s="313"/>
      <c r="D3226" s="313"/>
    </row>
    <row r="3227" spans="1:4" x14ac:dyDescent="0.3">
      <c r="A3227" s="313"/>
      <c r="D3227" s="313"/>
    </row>
    <row r="3228" spans="1:4" x14ac:dyDescent="0.3">
      <c r="A3228" s="313"/>
      <c r="D3228" s="313"/>
    </row>
    <row r="3229" spans="1:4" x14ac:dyDescent="0.3">
      <c r="A3229" s="313"/>
      <c r="D3229" s="313"/>
    </row>
    <row r="3230" spans="1:4" x14ac:dyDescent="0.3">
      <c r="A3230" s="313"/>
      <c r="D3230" s="313"/>
    </row>
    <row r="3231" spans="1:4" x14ac:dyDescent="0.3">
      <c r="A3231" s="313"/>
      <c r="D3231" s="313"/>
    </row>
    <row r="3232" spans="1:4" x14ac:dyDescent="0.3">
      <c r="A3232" s="313"/>
      <c r="D3232" s="313"/>
    </row>
    <row r="3233" spans="1:4" x14ac:dyDescent="0.3">
      <c r="A3233" s="313"/>
      <c r="D3233" s="313"/>
    </row>
    <row r="3234" spans="1:4" x14ac:dyDescent="0.3">
      <c r="A3234" s="313"/>
      <c r="D3234" s="313"/>
    </row>
    <row r="3235" spans="1:4" x14ac:dyDescent="0.3">
      <c r="A3235" s="313"/>
      <c r="D3235" s="313"/>
    </row>
    <row r="3236" spans="1:4" x14ac:dyDescent="0.3">
      <c r="A3236" s="313"/>
      <c r="D3236" s="313"/>
    </row>
    <row r="3237" spans="1:4" x14ac:dyDescent="0.3">
      <c r="A3237" s="313"/>
      <c r="D3237" s="313"/>
    </row>
    <row r="3238" spans="1:4" x14ac:dyDescent="0.3">
      <c r="A3238" s="313"/>
      <c r="D3238" s="313"/>
    </row>
    <row r="3239" spans="1:4" x14ac:dyDescent="0.3">
      <c r="A3239" s="313"/>
      <c r="D3239" s="313"/>
    </row>
    <row r="3240" spans="1:4" x14ac:dyDescent="0.3">
      <c r="A3240" s="313"/>
      <c r="D3240" s="313"/>
    </row>
    <row r="3241" spans="1:4" x14ac:dyDescent="0.3">
      <c r="A3241" s="313"/>
      <c r="D3241" s="313"/>
    </row>
    <row r="3242" spans="1:4" x14ac:dyDescent="0.3">
      <c r="A3242" s="313"/>
      <c r="D3242" s="313"/>
    </row>
    <row r="3243" spans="1:4" x14ac:dyDescent="0.3">
      <c r="A3243" s="313"/>
      <c r="D3243" s="313"/>
    </row>
    <row r="3244" spans="1:4" x14ac:dyDescent="0.3">
      <c r="A3244" s="313"/>
      <c r="D3244" s="313"/>
    </row>
    <row r="3245" spans="1:4" x14ac:dyDescent="0.3">
      <c r="A3245" s="313"/>
      <c r="D3245" s="313"/>
    </row>
    <row r="3246" spans="1:4" x14ac:dyDescent="0.3">
      <c r="A3246" s="313"/>
      <c r="D3246" s="313"/>
    </row>
    <row r="3247" spans="1:4" x14ac:dyDescent="0.3">
      <c r="A3247" s="313"/>
      <c r="D3247" s="313"/>
    </row>
    <row r="3248" spans="1:4" x14ac:dyDescent="0.3">
      <c r="A3248" s="313"/>
      <c r="D3248" s="313"/>
    </row>
    <row r="3249" spans="1:4" x14ac:dyDescent="0.3">
      <c r="A3249" s="313"/>
      <c r="D3249" s="313"/>
    </row>
    <row r="3250" spans="1:4" x14ac:dyDescent="0.3">
      <c r="A3250" s="313"/>
      <c r="D3250" s="313"/>
    </row>
    <row r="3251" spans="1:4" x14ac:dyDescent="0.3">
      <c r="A3251" s="313"/>
      <c r="D3251" s="313"/>
    </row>
    <row r="3252" spans="1:4" x14ac:dyDescent="0.3">
      <c r="A3252" s="313"/>
      <c r="D3252" s="313"/>
    </row>
    <row r="3253" spans="1:4" x14ac:dyDescent="0.3">
      <c r="A3253" s="313"/>
      <c r="D3253" s="313"/>
    </row>
    <row r="3254" spans="1:4" x14ac:dyDescent="0.3">
      <c r="A3254" s="313"/>
      <c r="D3254" s="313"/>
    </row>
    <row r="3255" spans="1:4" x14ac:dyDescent="0.3">
      <c r="A3255" s="313"/>
      <c r="D3255" s="313"/>
    </row>
    <row r="3256" spans="1:4" x14ac:dyDescent="0.3">
      <c r="A3256" s="313"/>
      <c r="D3256" s="313"/>
    </row>
    <row r="3257" spans="1:4" x14ac:dyDescent="0.3">
      <c r="A3257" s="313"/>
      <c r="D3257" s="313"/>
    </row>
    <row r="3258" spans="1:4" x14ac:dyDescent="0.3">
      <c r="A3258" s="313"/>
      <c r="D3258" s="313"/>
    </row>
    <row r="3259" spans="1:4" x14ac:dyDescent="0.3">
      <c r="A3259" s="313"/>
      <c r="D3259" s="313"/>
    </row>
    <row r="3260" spans="1:4" x14ac:dyDescent="0.3">
      <c r="A3260" s="313"/>
      <c r="D3260" s="313"/>
    </row>
    <row r="3261" spans="1:4" x14ac:dyDescent="0.3">
      <c r="A3261" s="313"/>
      <c r="D3261" s="313"/>
    </row>
    <row r="3262" spans="1:4" x14ac:dyDescent="0.3">
      <c r="A3262" s="313"/>
      <c r="D3262" s="313"/>
    </row>
    <row r="3263" spans="1:4" x14ac:dyDescent="0.3">
      <c r="A3263" s="313"/>
      <c r="D3263" s="313"/>
    </row>
    <row r="3264" spans="1:4" x14ac:dyDescent="0.3">
      <c r="A3264" s="313"/>
      <c r="D3264" s="313"/>
    </row>
    <row r="3265" spans="1:4" x14ac:dyDescent="0.3">
      <c r="A3265" s="313"/>
      <c r="D3265" s="313"/>
    </row>
    <row r="3266" spans="1:4" x14ac:dyDescent="0.3">
      <c r="A3266" s="313"/>
      <c r="D3266" s="313"/>
    </row>
    <row r="3267" spans="1:4" x14ac:dyDescent="0.3">
      <c r="A3267" s="313"/>
      <c r="D3267" s="313"/>
    </row>
    <row r="3268" spans="1:4" x14ac:dyDescent="0.3">
      <c r="A3268" s="313"/>
      <c r="D3268" s="313"/>
    </row>
    <row r="3269" spans="1:4" x14ac:dyDescent="0.3">
      <c r="A3269" s="313"/>
      <c r="D3269" s="313"/>
    </row>
    <row r="3270" spans="1:4" x14ac:dyDescent="0.3">
      <c r="A3270" s="313"/>
      <c r="D3270" s="313"/>
    </row>
    <row r="3271" spans="1:4" x14ac:dyDescent="0.3">
      <c r="A3271" s="313"/>
      <c r="D3271" s="313"/>
    </row>
    <row r="3272" spans="1:4" x14ac:dyDescent="0.3">
      <c r="A3272" s="313"/>
      <c r="D3272" s="313"/>
    </row>
    <row r="3273" spans="1:4" x14ac:dyDescent="0.3">
      <c r="A3273" s="313"/>
      <c r="D3273" s="313"/>
    </row>
    <row r="3274" spans="1:4" x14ac:dyDescent="0.3">
      <c r="A3274" s="313"/>
      <c r="D3274" s="313"/>
    </row>
    <row r="3275" spans="1:4" x14ac:dyDescent="0.3">
      <c r="A3275" s="313"/>
      <c r="D3275" s="313"/>
    </row>
    <row r="3276" spans="1:4" x14ac:dyDescent="0.3">
      <c r="A3276" s="313"/>
      <c r="D3276" s="313"/>
    </row>
    <row r="3277" spans="1:4" x14ac:dyDescent="0.3">
      <c r="A3277" s="313"/>
      <c r="D3277" s="313"/>
    </row>
    <row r="3278" spans="1:4" x14ac:dyDescent="0.3">
      <c r="A3278" s="313"/>
      <c r="D3278" s="313"/>
    </row>
    <row r="3279" spans="1:4" x14ac:dyDescent="0.3">
      <c r="A3279" s="313"/>
      <c r="D3279" s="313"/>
    </row>
    <row r="3280" spans="1:4" x14ac:dyDescent="0.3">
      <c r="A3280" s="313"/>
      <c r="D3280" s="313"/>
    </row>
    <row r="3281" spans="1:4" x14ac:dyDescent="0.3">
      <c r="A3281" s="313"/>
      <c r="D3281" s="313"/>
    </row>
    <row r="3282" spans="1:4" x14ac:dyDescent="0.3">
      <c r="A3282" s="313"/>
      <c r="D3282" s="313"/>
    </row>
    <row r="3283" spans="1:4" x14ac:dyDescent="0.3">
      <c r="A3283" s="313"/>
      <c r="D3283" s="313"/>
    </row>
    <row r="3284" spans="1:4" x14ac:dyDescent="0.3">
      <c r="A3284" s="313"/>
      <c r="D3284" s="313"/>
    </row>
    <row r="3285" spans="1:4" x14ac:dyDescent="0.3">
      <c r="A3285" s="313"/>
      <c r="D3285" s="313"/>
    </row>
    <row r="3286" spans="1:4" x14ac:dyDescent="0.3">
      <c r="A3286" s="313"/>
      <c r="D3286" s="313"/>
    </row>
    <row r="3287" spans="1:4" x14ac:dyDescent="0.3">
      <c r="A3287" s="313"/>
      <c r="D3287" s="313"/>
    </row>
    <row r="3288" spans="1:4" x14ac:dyDescent="0.3">
      <c r="A3288" s="313"/>
      <c r="D3288" s="313"/>
    </row>
    <row r="3289" spans="1:4" x14ac:dyDescent="0.3">
      <c r="A3289" s="313"/>
      <c r="D3289" s="313"/>
    </row>
    <row r="3290" spans="1:4" x14ac:dyDescent="0.3">
      <c r="A3290" s="313"/>
      <c r="D3290" s="313"/>
    </row>
    <row r="3291" spans="1:4" x14ac:dyDescent="0.3">
      <c r="A3291" s="313"/>
      <c r="D3291" s="313"/>
    </row>
    <row r="3292" spans="1:4" x14ac:dyDescent="0.3">
      <c r="A3292" s="313"/>
      <c r="D3292" s="313"/>
    </row>
    <row r="3293" spans="1:4" x14ac:dyDescent="0.3">
      <c r="A3293" s="313"/>
      <c r="D3293" s="313"/>
    </row>
    <row r="3294" spans="1:4" x14ac:dyDescent="0.3">
      <c r="A3294" s="313"/>
      <c r="D3294" s="313"/>
    </row>
    <row r="3295" spans="1:4" x14ac:dyDescent="0.3">
      <c r="A3295" s="313"/>
      <c r="D3295" s="313"/>
    </row>
    <row r="3296" spans="1:4" x14ac:dyDescent="0.3">
      <c r="A3296" s="313"/>
      <c r="D3296" s="313"/>
    </row>
    <row r="3297" spans="1:4" x14ac:dyDescent="0.3">
      <c r="A3297" s="313"/>
      <c r="D3297" s="313"/>
    </row>
    <row r="3298" spans="1:4" x14ac:dyDescent="0.3">
      <c r="A3298" s="313"/>
      <c r="D3298" s="313"/>
    </row>
    <row r="3299" spans="1:4" x14ac:dyDescent="0.3">
      <c r="A3299" s="313"/>
      <c r="D3299" s="313"/>
    </row>
    <row r="3300" spans="1:4" x14ac:dyDescent="0.3">
      <c r="A3300" s="313"/>
      <c r="D3300" s="313"/>
    </row>
    <row r="3301" spans="1:4" x14ac:dyDescent="0.3">
      <c r="A3301" s="313"/>
      <c r="D3301" s="313"/>
    </row>
    <row r="3302" spans="1:4" x14ac:dyDescent="0.3">
      <c r="A3302" s="313"/>
      <c r="D3302" s="313"/>
    </row>
    <row r="3303" spans="1:4" x14ac:dyDescent="0.3">
      <c r="A3303" s="313"/>
      <c r="D3303" s="313"/>
    </row>
    <row r="3304" spans="1:4" x14ac:dyDescent="0.3">
      <c r="A3304" s="313"/>
      <c r="D3304" s="313"/>
    </row>
    <row r="3305" spans="1:4" x14ac:dyDescent="0.3">
      <c r="A3305" s="313"/>
      <c r="D3305" s="313"/>
    </row>
    <row r="3306" spans="1:4" x14ac:dyDescent="0.3">
      <c r="A3306" s="313"/>
      <c r="D3306" s="313"/>
    </row>
    <row r="3307" spans="1:4" x14ac:dyDescent="0.3">
      <c r="A3307" s="313"/>
      <c r="D3307" s="313"/>
    </row>
    <row r="3308" spans="1:4" x14ac:dyDescent="0.3">
      <c r="A3308" s="313"/>
      <c r="D3308" s="313"/>
    </row>
    <row r="3309" spans="1:4" x14ac:dyDescent="0.3">
      <c r="A3309" s="313"/>
      <c r="D3309" s="313"/>
    </row>
    <row r="3310" spans="1:4" x14ac:dyDescent="0.3">
      <c r="A3310" s="313"/>
      <c r="D3310" s="313"/>
    </row>
    <row r="3311" spans="1:4" x14ac:dyDescent="0.3">
      <c r="A3311" s="313"/>
      <c r="D3311" s="313"/>
    </row>
    <row r="3312" spans="1:4" x14ac:dyDescent="0.3">
      <c r="A3312" s="313"/>
      <c r="D3312" s="313"/>
    </row>
    <row r="3313" spans="1:4" x14ac:dyDescent="0.3">
      <c r="A3313" s="313"/>
      <c r="D3313" s="313"/>
    </row>
    <row r="3314" spans="1:4" x14ac:dyDescent="0.3">
      <c r="A3314" s="313"/>
      <c r="D3314" s="313"/>
    </row>
    <row r="3315" spans="1:4" x14ac:dyDescent="0.3">
      <c r="A3315" s="313"/>
      <c r="D3315" s="313"/>
    </row>
    <row r="3316" spans="1:4" x14ac:dyDescent="0.3">
      <c r="A3316" s="313"/>
      <c r="D3316" s="313"/>
    </row>
    <row r="3317" spans="1:4" x14ac:dyDescent="0.3">
      <c r="A3317" s="313"/>
      <c r="D3317" s="313"/>
    </row>
    <row r="3318" spans="1:4" x14ac:dyDescent="0.3">
      <c r="A3318" s="313"/>
      <c r="D3318" s="313"/>
    </row>
    <row r="3319" spans="1:4" x14ac:dyDescent="0.3">
      <c r="A3319" s="313"/>
      <c r="D3319" s="313"/>
    </row>
    <row r="3320" spans="1:4" x14ac:dyDescent="0.3">
      <c r="A3320" s="313"/>
      <c r="D3320" s="313"/>
    </row>
    <row r="3321" spans="1:4" x14ac:dyDescent="0.3">
      <c r="A3321" s="313"/>
      <c r="D3321" s="313"/>
    </row>
    <row r="3322" spans="1:4" x14ac:dyDescent="0.3">
      <c r="A3322" s="313"/>
      <c r="D3322" s="313"/>
    </row>
    <row r="3323" spans="1:4" x14ac:dyDescent="0.3">
      <c r="A3323" s="313"/>
      <c r="D3323" s="313"/>
    </row>
    <row r="3324" spans="1:4" x14ac:dyDescent="0.3">
      <c r="A3324" s="313"/>
      <c r="D3324" s="313"/>
    </row>
    <row r="3325" spans="1:4" x14ac:dyDescent="0.3">
      <c r="A3325" s="313"/>
      <c r="D3325" s="313"/>
    </row>
    <row r="3326" spans="1:4" x14ac:dyDescent="0.3">
      <c r="A3326" s="313"/>
      <c r="D3326" s="313"/>
    </row>
    <row r="3327" spans="1:4" x14ac:dyDescent="0.3">
      <c r="A3327" s="313"/>
      <c r="D3327" s="313"/>
    </row>
    <row r="3328" spans="1:4" x14ac:dyDescent="0.3">
      <c r="A3328" s="313"/>
      <c r="D3328" s="313"/>
    </row>
    <row r="3329" spans="1:4" x14ac:dyDescent="0.3">
      <c r="A3329" s="313"/>
      <c r="D3329" s="313"/>
    </row>
    <row r="3330" spans="1:4" x14ac:dyDescent="0.3">
      <c r="A3330" s="313"/>
      <c r="D3330" s="313"/>
    </row>
    <row r="3331" spans="1:4" x14ac:dyDescent="0.3">
      <c r="A3331" s="313"/>
      <c r="D3331" s="313"/>
    </row>
    <row r="3332" spans="1:4" x14ac:dyDescent="0.3">
      <c r="A3332" s="313"/>
      <c r="D3332" s="313"/>
    </row>
    <row r="3333" spans="1:4" x14ac:dyDescent="0.3">
      <c r="A3333" s="313"/>
      <c r="D3333" s="313"/>
    </row>
    <row r="3334" spans="1:4" x14ac:dyDescent="0.3">
      <c r="A3334" s="313"/>
      <c r="D3334" s="313"/>
    </row>
    <row r="3335" spans="1:4" x14ac:dyDescent="0.3">
      <c r="A3335" s="313"/>
      <c r="D3335" s="313"/>
    </row>
    <row r="3336" spans="1:4" x14ac:dyDescent="0.3">
      <c r="A3336" s="313"/>
      <c r="D3336" s="313"/>
    </row>
    <row r="3337" spans="1:4" x14ac:dyDescent="0.3">
      <c r="A3337" s="313"/>
      <c r="D3337" s="313"/>
    </row>
    <row r="3338" spans="1:4" x14ac:dyDescent="0.3">
      <c r="A3338" s="313"/>
      <c r="D3338" s="313"/>
    </row>
    <row r="3339" spans="1:4" x14ac:dyDescent="0.3">
      <c r="A3339" s="313"/>
      <c r="D3339" s="313"/>
    </row>
    <row r="3340" spans="1:4" x14ac:dyDescent="0.3">
      <c r="A3340" s="313"/>
      <c r="D3340" s="313"/>
    </row>
    <row r="3341" spans="1:4" x14ac:dyDescent="0.3">
      <c r="A3341" s="313"/>
      <c r="D3341" s="313"/>
    </row>
    <row r="3342" spans="1:4" x14ac:dyDescent="0.3">
      <c r="A3342" s="313"/>
      <c r="D3342" s="313"/>
    </row>
    <row r="3343" spans="1:4" x14ac:dyDescent="0.3">
      <c r="A3343" s="313"/>
      <c r="D3343" s="313"/>
    </row>
    <row r="3344" spans="1:4" x14ac:dyDescent="0.3">
      <c r="A3344" s="313"/>
      <c r="D3344" s="313"/>
    </row>
    <row r="3345" spans="1:4" x14ac:dyDescent="0.3">
      <c r="A3345" s="313"/>
      <c r="D3345" s="313"/>
    </row>
    <row r="3346" spans="1:4" x14ac:dyDescent="0.3">
      <c r="A3346" s="313"/>
      <c r="D3346" s="313"/>
    </row>
    <row r="3347" spans="1:4" x14ac:dyDescent="0.3">
      <c r="A3347" s="313"/>
      <c r="D3347" s="313"/>
    </row>
    <row r="3348" spans="1:4" x14ac:dyDescent="0.3">
      <c r="A3348" s="313"/>
      <c r="D3348" s="313"/>
    </row>
    <row r="3349" spans="1:4" x14ac:dyDescent="0.3">
      <c r="A3349" s="313"/>
      <c r="D3349" s="313"/>
    </row>
    <row r="3350" spans="1:4" x14ac:dyDescent="0.3">
      <c r="A3350" s="313"/>
      <c r="D3350" s="313"/>
    </row>
    <row r="3351" spans="1:4" x14ac:dyDescent="0.3">
      <c r="A3351" s="313"/>
      <c r="D3351" s="313"/>
    </row>
    <row r="3352" spans="1:4" x14ac:dyDescent="0.3">
      <c r="A3352" s="313"/>
      <c r="D3352" s="313"/>
    </row>
    <row r="3353" spans="1:4" x14ac:dyDescent="0.3">
      <c r="A3353" s="313"/>
      <c r="D3353" s="313"/>
    </row>
    <row r="3354" spans="1:4" x14ac:dyDescent="0.3">
      <c r="A3354" s="313"/>
      <c r="D3354" s="313"/>
    </row>
    <row r="3355" spans="1:4" x14ac:dyDescent="0.3">
      <c r="A3355" s="313"/>
      <c r="D3355" s="313"/>
    </row>
    <row r="3356" spans="1:4" x14ac:dyDescent="0.3">
      <c r="A3356" s="313"/>
      <c r="D3356" s="313"/>
    </row>
    <row r="3357" spans="1:4" x14ac:dyDescent="0.3">
      <c r="A3357" s="313"/>
      <c r="D3357" s="313"/>
    </row>
    <row r="3358" spans="1:4" x14ac:dyDescent="0.3">
      <c r="A3358" s="313"/>
      <c r="D3358" s="313"/>
    </row>
    <row r="3359" spans="1:4" x14ac:dyDescent="0.3">
      <c r="A3359" s="313"/>
      <c r="D3359" s="313"/>
    </row>
    <row r="3360" spans="1:4" x14ac:dyDescent="0.3">
      <c r="A3360" s="313"/>
      <c r="D3360" s="313"/>
    </row>
    <row r="3361" spans="1:4" x14ac:dyDescent="0.3">
      <c r="A3361" s="313"/>
      <c r="D3361" s="313"/>
    </row>
    <row r="3362" spans="1:4" x14ac:dyDescent="0.3">
      <c r="A3362" s="313"/>
      <c r="D3362" s="313"/>
    </row>
    <row r="3363" spans="1:4" x14ac:dyDescent="0.3">
      <c r="A3363" s="313"/>
      <c r="D3363" s="313"/>
    </row>
    <row r="3364" spans="1:4" x14ac:dyDescent="0.3">
      <c r="A3364" s="313"/>
      <c r="D3364" s="313"/>
    </row>
    <row r="3365" spans="1:4" x14ac:dyDescent="0.3">
      <c r="A3365" s="313"/>
      <c r="D3365" s="313"/>
    </row>
    <row r="3366" spans="1:4" x14ac:dyDescent="0.3">
      <c r="A3366" s="313"/>
      <c r="D3366" s="313"/>
    </row>
    <row r="3367" spans="1:4" x14ac:dyDescent="0.3">
      <c r="A3367" s="313"/>
      <c r="D3367" s="313"/>
    </row>
    <row r="3368" spans="1:4" x14ac:dyDescent="0.3">
      <c r="A3368" s="313"/>
      <c r="D3368" s="313"/>
    </row>
    <row r="3369" spans="1:4" x14ac:dyDescent="0.3">
      <c r="A3369" s="313"/>
      <c r="D3369" s="313"/>
    </row>
    <row r="3370" spans="1:4" x14ac:dyDescent="0.3">
      <c r="A3370" s="313"/>
      <c r="D3370" s="313"/>
    </row>
    <row r="3371" spans="1:4" x14ac:dyDescent="0.3">
      <c r="A3371" s="313"/>
      <c r="D3371" s="313"/>
    </row>
    <row r="3372" spans="1:4" x14ac:dyDescent="0.3">
      <c r="A3372" s="313"/>
      <c r="D3372" s="313"/>
    </row>
    <row r="3373" spans="1:4" x14ac:dyDescent="0.3">
      <c r="A3373" s="313"/>
      <c r="D3373" s="313"/>
    </row>
    <row r="3374" spans="1:4" x14ac:dyDescent="0.3">
      <c r="A3374" s="313"/>
      <c r="D3374" s="313"/>
    </row>
    <row r="3375" spans="1:4" x14ac:dyDescent="0.3">
      <c r="A3375" s="313"/>
      <c r="D3375" s="313"/>
    </row>
    <row r="3376" spans="1:4" x14ac:dyDescent="0.3">
      <c r="A3376" s="313"/>
      <c r="D3376" s="313"/>
    </row>
    <row r="3377" spans="1:4" x14ac:dyDescent="0.3">
      <c r="A3377" s="313"/>
      <c r="D3377" s="313"/>
    </row>
    <row r="3378" spans="1:4" x14ac:dyDescent="0.3">
      <c r="A3378" s="313"/>
      <c r="D3378" s="313"/>
    </row>
    <row r="3379" spans="1:4" x14ac:dyDescent="0.3">
      <c r="A3379" s="313"/>
      <c r="D3379" s="313"/>
    </row>
    <row r="3380" spans="1:4" x14ac:dyDescent="0.3">
      <c r="A3380" s="313"/>
      <c r="D3380" s="313"/>
    </row>
    <row r="3381" spans="1:4" x14ac:dyDescent="0.3">
      <c r="A3381" s="313"/>
      <c r="D3381" s="313"/>
    </row>
    <row r="3382" spans="1:4" x14ac:dyDescent="0.3">
      <c r="A3382" s="313"/>
      <c r="D3382" s="313"/>
    </row>
    <row r="3383" spans="1:4" x14ac:dyDescent="0.3">
      <c r="A3383" s="313"/>
      <c r="D3383" s="313"/>
    </row>
    <row r="3384" spans="1:4" x14ac:dyDescent="0.3">
      <c r="A3384" s="313"/>
      <c r="D3384" s="313"/>
    </row>
    <row r="3385" spans="1:4" x14ac:dyDescent="0.3">
      <c r="A3385" s="313"/>
      <c r="D3385" s="313"/>
    </row>
    <row r="3386" spans="1:4" x14ac:dyDescent="0.3">
      <c r="A3386" s="313"/>
      <c r="D3386" s="313"/>
    </row>
    <row r="3387" spans="1:4" x14ac:dyDescent="0.3">
      <c r="A3387" s="313"/>
      <c r="D3387" s="313"/>
    </row>
    <row r="3388" spans="1:4" x14ac:dyDescent="0.3">
      <c r="A3388" s="313"/>
      <c r="D3388" s="313"/>
    </row>
    <row r="3389" spans="1:4" x14ac:dyDescent="0.3">
      <c r="A3389" s="313"/>
      <c r="D3389" s="313"/>
    </row>
    <row r="3390" spans="1:4" x14ac:dyDescent="0.3">
      <c r="A3390" s="313"/>
      <c r="D3390" s="313"/>
    </row>
    <row r="3391" spans="1:4" x14ac:dyDescent="0.3">
      <c r="A3391" s="313"/>
      <c r="D3391" s="313"/>
    </row>
    <row r="3392" spans="1:4" x14ac:dyDescent="0.3">
      <c r="A3392" s="313"/>
      <c r="D3392" s="313"/>
    </row>
    <row r="3393" spans="1:4" x14ac:dyDescent="0.3">
      <c r="A3393" s="313"/>
      <c r="D3393" s="313"/>
    </row>
    <row r="3394" spans="1:4" x14ac:dyDescent="0.3">
      <c r="A3394" s="313"/>
      <c r="D3394" s="313"/>
    </row>
    <row r="3395" spans="1:4" x14ac:dyDescent="0.3">
      <c r="A3395" s="313"/>
      <c r="D3395" s="313"/>
    </row>
    <row r="3396" spans="1:4" x14ac:dyDescent="0.3">
      <c r="A3396" s="313"/>
      <c r="D3396" s="313"/>
    </row>
    <row r="3397" spans="1:4" x14ac:dyDescent="0.3">
      <c r="A3397" s="313"/>
      <c r="D3397" s="313"/>
    </row>
    <row r="3398" spans="1:4" x14ac:dyDescent="0.3">
      <c r="A3398" s="313"/>
      <c r="D3398" s="313"/>
    </row>
    <row r="3399" spans="1:4" x14ac:dyDescent="0.3">
      <c r="A3399" s="313"/>
      <c r="D3399" s="313"/>
    </row>
    <row r="3400" spans="1:4" x14ac:dyDescent="0.3">
      <c r="A3400" s="313"/>
      <c r="D3400" s="313"/>
    </row>
    <row r="3401" spans="1:4" x14ac:dyDescent="0.3">
      <c r="A3401" s="313"/>
      <c r="D3401" s="313"/>
    </row>
    <row r="3402" spans="1:4" x14ac:dyDescent="0.3">
      <c r="A3402" s="313"/>
      <c r="D3402" s="313"/>
    </row>
    <row r="3403" spans="1:4" x14ac:dyDescent="0.3">
      <c r="A3403" s="313"/>
      <c r="D3403" s="313"/>
    </row>
    <row r="3404" spans="1:4" x14ac:dyDescent="0.3">
      <c r="A3404" s="313"/>
      <c r="D3404" s="313"/>
    </row>
    <row r="3405" spans="1:4" x14ac:dyDescent="0.3">
      <c r="A3405" s="313"/>
      <c r="D3405" s="313"/>
    </row>
    <row r="3406" spans="1:4" x14ac:dyDescent="0.3">
      <c r="A3406" s="313"/>
      <c r="D3406" s="313"/>
    </row>
    <row r="3407" spans="1:4" x14ac:dyDescent="0.3">
      <c r="A3407" s="313"/>
      <c r="D3407" s="313"/>
    </row>
    <row r="3408" spans="1:4" x14ac:dyDescent="0.3">
      <c r="A3408" s="313"/>
      <c r="D3408" s="313"/>
    </row>
    <row r="3409" spans="1:4" x14ac:dyDescent="0.3">
      <c r="A3409" s="313"/>
      <c r="D3409" s="313"/>
    </row>
    <row r="3410" spans="1:4" x14ac:dyDescent="0.3">
      <c r="A3410" s="313"/>
      <c r="D3410" s="313"/>
    </row>
    <row r="3411" spans="1:4" x14ac:dyDescent="0.3">
      <c r="A3411" s="313"/>
      <c r="D3411" s="313"/>
    </row>
    <row r="3412" spans="1:4" x14ac:dyDescent="0.3">
      <c r="A3412" s="313"/>
      <c r="D3412" s="313"/>
    </row>
    <row r="3413" spans="1:4" x14ac:dyDescent="0.3">
      <c r="A3413" s="313"/>
      <c r="D3413" s="313"/>
    </row>
    <row r="3414" spans="1:4" x14ac:dyDescent="0.3">
      <c r="A3414" s="313"/>
      <c r="D3414" s="313"/>
    </row>
    <row r="3415" spans="1:4" x14ac:dyDescent="0.3">
      <c r="A3415" s="313"/>
      <c r="D3415" s="313"/>
    </row>
    <row r="3416" spans="1:4" x14ac:dyDescent="0.3">
      <c r="A3416" s="313"/>
      <c r="D3416" s="313"/>
    </row>
    <row r="3417" spans="1:4" x14ac:dyDescent="0.3">
      <c r="A3417" s="313"/>
      <c r="D3417" s="313"/>
    </row>
    <row r="3418" spans="1:4" x14ac:dyDescent="0.3">
      <c r="A3418" s="313"/>
      <c r="D3418" s="313"/>
    </row>
    <row r="3419" spans="1:4" x14ac:dyDescent="0.3">
      <c r="A3419" s="313"/>
      <c r="D3419" s="313"/>
    </row>
    <row r="3420" spans="1:4" x14ac:dyDescent="0.3">
      <c r="A3420" s="313"/>
      <c r="D3420" s="313"/>
    </row>
    <row r="3421" spans="1:4" x14ac:dyDescent="0.3">
      <c r="A3421" s="313"/>
      <c r="D3421" s="313"/>
    </row>
    <row r="3422" spans="1:4" x14ac:dyDescent="0.3">
      <c r="A3422" s="313"/>
      <c r="D3422" s="313"/>
    </row>
    <row r="3423" spans="1:4" x14ac:dyDescent="0.3">
      <c r="A3423" s="313"/>
      <c r="D3423" s="313"/>
    </row>
    <row r="3424" spans="1:4" x14ac:dyDescent="0.3">
      <c r="A3424" s="313"/>
      <c r="D3424" s="313"/>
    </row>
    <row r="3425" spans="1:4" x14ac:dyDescent="0.3">
      <c r="A3425" s="313"/>
      <c r="D3425" s="313"/>
    </row>
    <row r="3426" spans="1:4" x14ac:dyDescent="0.3">
      <c r="A3426" s="313"/>
      <c r="D3426" s="313"/>
    </row>
    <row r="3427" spans="1:4" x14ac:dyDescent="0.3">
      <c r="A3427" s="313"/>
      <c r="D3427" s="313"/>
    </row>
    <row r="3428" spans="1:4" x14ac:dyDescent="0.3">
      <c r="A3428" s="313"/>
      <c r="D3428" s="313"/>
    </row>
    <row r="3429" spans="1:4" x14ac:dyDescent="0.3">
      <c r="A3429" s="313"/>
      <c r="D3429" s="313"/>
    </row>
    <row r="3430" spans="1:4" x14ac:dyDescent="0.3">
      <c r="A3430" s="313"/>
      <c r="D3430" s="313"/>
    </row>
    <row r="3431" spans="1:4" x14ac:dyDescent="0.3">
      <c r="A3431" s="313"/>
      <c r="D3431" s="313"/>
    </row>
    <row r="3432" spans="1:4" x14ac:dyDescent="0.3">
      <c r="A3432" s="313"/>
      <c r="D3432" s="313"/>
    </row>
    <row r="3433" spans="1:4" x14ac:dyDescent="0.3">
      <c r="A3433" s="313"/>
      <c r="D3433" s="313"/>
    </row>
    <row r="3434" spans="1:4" x14ac:dyDescent="0.3">
      <c r="A3434" s="313"/>
      <c r="D3434" s="313"/>
    </row>
    <row r="3435" spans="1:4" x14ac:dyDescent="0.3">
      <c r="A3435" s="313"/>
      <c r="D3435" s="313"/>
    </row>
    <row r="3436" spans="1:4" x14ac:dyDescent="0.3">
      <c r="A3436" s="313"/>
      <c r="D3436" s="313"/>
    </row>
    <row r="3437" spans="1:4" x14ac:dyDescent="0.3">
      <c r="A3437" s="313"/>
      <c r="D3437" s="313"/>
    </row>
    <row r="3438" spans="1:4" x14ac:dyDescent="0.3">
      <c r="A3438" s="313"/>
      <c r="D3438" s="313"/>
    </row>
    <row r="3439" spans="1:4" x14ac:dyDescent="0.3">
      <c r="A3439" s="313"/>
      <c r="D3439" s="313"/>
    </row>
    <row r="3440" spans="1:4" x14ac:dyDescent="0.3">
      <c r="A3440" s="313"/>
      <c r="D3440" s="313"/>
    </row>
    <row r="3441" spans="1:4" x14ac:dyDescent="0.3">
      <c r="A3441" s="313"/>
      <c r="D3441" s="313"/>
    </row>
    <row r="3442" spans="1:4" x14ac:dyDescent="0.3">
      <c r="A3442" s="313"/>
      <c r="D3442" s="313"/>
    </row>
    <row r="3443" spans="1:4" x14ac:dyDescent="0.3">
      <c r="A3443" s="313"/>
      <c r="D3443" s="313"/>
    </row>
    <row r="3444" spans="1:4" x14ac:dyDescent="0.3">
      <c r="A3444" s="313"/>
      <c r="D3444" s="313"/>
    </row>
    <row r="3445" spans="1:4" x14ac:dyDescent="0.3">
      <c r="A3445" s="313"/>
      <c r="D3445" s="313"/>
    </row>
    <row r="3446" spans="1:4" x14ac:dyDescent="0.3">
      <c r="A3446" s="313"/>
      <c r="D3446" s="313"/>
    </row>
    <row r="3447" spans="1:4" x14ac:dyDescent="0.3">
      <c r="A3447" s="313"/>
      <c r="D3447" s="313"/>
    </row>
    <row r="3448" spans="1:4" x14ac:dyDescent="0.3">
      <c r="A3448" s="313"/>
      <c r="D3448" s="313"/>
    </row>
    <row r="3449" spans="1:4" x14ac:dyDescent="0.3">
      <c r="A3449" s="313"/>
      <c r="D3449" s="313"/>
    </row>
    <row r="3450" spans="1:4" x14ac:dyDescent="0.3">
      <c r="A3450" s="313"/>
      <c r="D3450" s="313"/>
    </row>
    <row r="3451" spans="1:4" x14ac:dyDescent="0.3">
      <c r="A3451" s="313"/>
      <c r="D3451" s="313"/>
    </row>
    <row r="3452" spans="1:4" x14ac:dyDescent="0.3">
      <c r="A3452" s="313"/>
      <c r="D3452" s="313"/>
    </row>
    <row r="3453" spans="1:4" x14ac:dyDescent="0.3">
      <c r="A3453" s="313"/>
      <c r="D3453" s="313"/>
    </row>
    <row r="3454" spans="1:4" x14ac:dyDescent="0.3">
      <c r="A3454" s="313"/>
      <c r="D3454" s="313"/>
    </row>
    <row r="3455" spans="1:4" x14ac:dyDescent="0.3">
      <c r="A3455" s="313"/>
      <c r="D3455" s="313"/>
    </row>
    <row r="3456" spans="1:4" x14ac:dyDescent="0.3">
      <c r="A3456" s="313"/>
      <c r="D3456" s="313"/>
    </row>
    <row r="3457" spans="1:4" x14ac:dyDescent="0.3">
      <c r="A3457" s="313"/>
      <c r="D3457" s="313"/>
    </row>
    <row r="3458" spans="1:4" x14ac:dyDescent="0.3">
      <c r="A3458" s="313"/>
      <c r="D3458" s="313"/>
    </row>
    <row r="3459" spans="1:4" x14ac:dyDescent="0.3">
      <c r="A3459" s="313"/>
      <c r="D3459" s="313"/>
    </row>
    <row r="3460" spans="1:4" x14ac:dyDescent="0.3">
      <c r="A3460" s="313"/>
      <c r="D3460" s="313"/>
    </row>
    <row r="3461" spans="1:4" x14ac:dyDescent="0.3">
      <c r="A3461" s="313"/>
      <c r="D3461" s="313"/>
    </row>
    <row r="3462" spans="1:4" x14ac:dyDescent="0.3">
      <c r="A3462" s="313"/>
      <c r="D3462" s="313"/>
    </row>
    <row r="3463" spans="1:4" x14ac:dyDescent="0.3">
      <c r="A3463" s="313"/>
      <c r="D3463" s="313"/>
    </row>
    <row r="3464" spans="1:4" x14ac:dyDescent="0.3">
      <c r="A3464" s="313"/>
      <c r="D3464" s="313"/>
    </row>
    <row r="3465" spans="1:4" x14ac:dyDescent="0.3">
      <c r="A3465" s="313"/>
      <c r="D3465" s="313"/>
    </row>
    <row r="3466" spans="1:4" x14ac:dyDescent="0.3">
      <c r="A3466" s="313"/>
      <c r="D3466" s="313"/>
    </row>
    <row r="3467" spans="1:4" x14ac:dyDescent="0.3">
      <c r="A3467" s="313"/>
      <c r="D3467" s="313"/>
    </row>
    <row r="3468" spans="1:4" x14ac:dyDescent="0.3">
      <c r="A3468" s="313"/>
      <c r="D3468" s="313"/>
    </row>
    <row r="3469" spans="1:4" x14ac:dyDescent="0.3">
      <c r="A3469" s="313"/>
      <c r="D3469" s="313"/>
    </row>
    <row r="3470" spans="1:4" x14ac:dyDescent="0.3">
      <c r="A3470" s="313"/>
      <c r="D3470" s="313"/>
    </row>
    <row r="3471" spans="1:4" x14ac:dyDescent="0.3">
      <c r="A3471" s="313"/>
      <c r="D3471" s="313"/>
    </row>
    <row r="3472" spans="1:4" x14ac:dyDescent="0.3">
      <c r="A3472" s="313"/>
      <c r="D3472" s="313"/>
    </row>
    <row r="3473" spans="1:4" x14ac:dyDescent="0.3">
      <c r="A3473" s="313"/>
      <c r="D3473" s="313"/>
    </row>
    <row r="3474" spans="1:4" x14ac:dyDescent="0.3">
      <c r="A3474" s="313"/>
      <c r="D3474" s="313"/>
    </row>
    <row r="3475" spans="1:4" x14ac:dyDescent="0.3">
      <c r="A3475" s="313"/>
      <c r="D3475" s="313"/>
    </row>
    <row r="3476" spans="1:4" x14ac:dyDescent="0.3">
      <c r="A3476" s="313"/>
      <c r="D3476" s="313"/>
    </row>
    <row r="3477" spans="1:4" x14ac:dyDescent="0.3">
      <c r="A3477" s="313"/>
      <c r="D3477" s="313"/>
    </row>
    <row r="3478" spans="1:4" x14ac:dyDescent="0.3">
      <c r="A3478" s="313"/>
      <c r="D3478" s="313"/>
    </row>
    <row r="3479" spans="1:4" x14ac:dyDescent="0.3">
      <c r="A3479" s="313"/>
      <c r="D3479" s="313"/>
    </row>
    <row r="3480" spans="1:4" x14ac:dyDescent="0.3">
      <c r="A3480" s="313"/>
      <c r="D3480" s="313"/>
    </row>
    <row r="3481" spans="1:4" x14ac:dyDescent="0.3">
      <c r="A3481" s="313"/>
      <c r="D3481" s="313"/>
    </row>
    <row r="3482" spans="1:4" x14ac:dyDescent="0.3">
      <c r="A3482" s="313"/>
      <c r="D3482" s="313"/>
    </row>
    <row r="3483" spans="1:4" x14ac:dyDescent="0.3">
      <c r="A3483" s="313"/>
      <c r="D3483" s="313"/>
    </row>
    <row r="3484" spans="1:4" x14ac:dyDescent="0.3">
      <c r="A3484" s="313"/>
      <c r="D3484" s="313"/>
    </row>
    <row r="3485" spans="1:4" x14ac:dyDescent="0.3">
      <c r="A3485" s="313"/>
      <c r="D3485" s="313"/>
    </row>
    <row r="3486" spans="1:4" x14ac:dyDescent="0.3">
      <c r="A3486" s="313"/>
      <c r="D3486" s="313"/>
    </row>
    <row r="3487" spans="1:4" x14ac:dyDescent="0.3">
      <c r="A3487" s="313"/>
      <c r="D3487" s="313"/>
    </row>
    <row r="3488" spans="1:4" x14ac:dyDescent="0.3">
      <c r="A3488" s="313"/>
      <c r="D3488" s="313"/>
    </row>
    <row r="3489" spans="1:4" x14ac:dyDescent="0.3">
      <c r="A3489" s="313"/>
      <c r="D3489" s="313"/>
    </row>
    <row r="3490" spans="1:4" x14ac:dyDescent="0.3">
      <c r="A3490" s="313"/>
      <c r="D3490" s="313"/>
    </row>
    <row r="3491" spans="1:4" x14ac:dyDescent="0.3">
      <c r="A3491" s="313"/>
      <c r="D3491" s="313"/>
    </row>
    <row r="3492" spans="1:4" x14ac:dyDescent="0.3">
      <c r="A3492" s="313"/>
      <c r="D3492" s="313"/>
    </row>
    <row r="3493" spans="1:4" x14ac:dyDescent="0.3">
      <c r="A3493" s="313"/>
      <c r="D3493" s="313"/>
    </row>
    <row r="3494" spans="1:4" x14ac:dyDescent="0.3">
      <c r="A3494" s="313"/>
      <c r="D3494" s="313"/>
    </row>
    <row r="3495" spans="1:4" x14ac:dyDescent="0.3">
      <c r="A3495" s="313"/>
      <c r="D3495" s="313"/>
    </row>
    <row r="3496" spans="1:4" x14ac:dyDescent="0.3">
      <c r="A3496" s="313"/>
      <c r="D3496" s="313"/>
    </row>
    <row r="3497" spans="1:4" x14ac:dyDescent="0.3">
      <c r="A3497" s="313"/>
      <c r="D3497" s="313"/>
    </row>
    <row r="3498" spans="1:4" x14ac:dyDescent="0.3">
      <c r="A3498" s="313"/>
      <c r="D3498" s="313"/>
    </row>
    <row r="3499" spans="1:4" x14ac:dyDescent="0.3">
      <c r="A3499" s="313"/>
      <c r="D3499" s="313"/>
    </row>
    <row r="3500" spans="1:4" x14ac:dyDescent="0.3">
      <c r="A3500" s="313"/>
      <c r="D3500" s="313"/>
    </row>
    <row r="3501" spans="1:4" x14ac:dyDescent="0.3">
      <c r="A3501" s="313"/>
      <c r="D3501" s="313"/>
    </row>
    <row r="3502" spans="1:4" x14ac:dyDescent="0.3">
      <c r="A3502" s="313"/>
      <c r="D3502" s="313"/>
    </row>
    <row r="3503" spans="1:4" x14ac:dyDescent="0.3">
      <c r="A3503" s="313"/>
      <c r="D3503" s="313"/>
    </row>
    <row r="3504" spans="1:4" x14ac:dyDescent="0.3">
      <c r="A3504" s="313"/>
      <c r="D3504" s="313"/>
    </row>
    <row r="3505" spans="1:4" x14ac:dyDescent="0.3">
      <c r="A3505" s="313"/>
      <c r="D3505" s="313"/>
    </row>
    <row r="3506" spans="1:4" x14ac:dyDescent="0.3">
      <c r="A3506" s="313"/>
      <c r="D3506" s="313"/>
    </row>
    <row r="3507" spans="1:4" x14ac:dyDescent="0.3">
      <c r="A3507" s="313"/>
      <c r="D3507" s="313"/>
    </row>
    <row r="3508" spans="1:4" x14ac:dyDescent="0.3">
      <c r="A3508" s="313"/>
      <c r="D3508" s="313"/>
    </row>
    <row r="3509" spans="1:4" x14ac:dyDescent="0.3">
      <c r="A3509" s="313"/>
      <c r="D3509" s="313"/>
    </row>
    <row r="3510" spans="1:4" x14ac:dyDescent="0.3">
      <c r="A3510" s="313"/>
      <c r="D3510" s="313"/>
    </row>
    <row r="3511" spans="1:4" x14ac:dyDescent="0.3">
      <c r="A3511" s="313"/>
      <c r="D3511" s="313"/>
    </row>
    <row r="3512" spans="1:4" x14ac:dyDescent="0.3">
      <c r="A3512" s="313"/>
      <c r="D3512" s="313"/>
    </row>
    <row r="3513" spans="1:4" x14ac:dyDescent="0.3">
      <c r="A3513" s="313"/>
      <c r="D3513" s="313"/>
    </row>
    <row r="3514" spans="1:4" x14ac:dyDescent="0.3">
      <c r="A3514" s="313"/>
      <c r="D3514" s="313"/>
    </row>
    <row r="3515" spans="1:4" x14ac:dyDescent="0.3">
      <c r="A3515" s="313"/>
      <c r="D3515" s="313"/>
    </row>
    <row r="3516" spans="1:4" x14ac:dyDescent="0.3">
      <c r="A3516" s="313"/>
      <c r="D3516" s="313"/>
    </row>
    <row r="3517" spans="1:4" x14ac:dyDescent="0.3">
      <c r="A3517" s="313"/>
      <c r="D3517" s="313"/>
    </row>
    <row r="3518" spans="1:4" x14ac:dyDescent="0.3">
      <c r="A3518" s="313"/>
      <c r="D3518" s="313"/>
    </row>
    <row r="3519" spans="1:4" x14ac:dyDescent="0.3">
      <c r="A3519" s="313"/>
      <c r="D3519" s="313"/>
    </row>
    <row r="3520" spans="1:4" x14ac:dyDescent="0.3">
      <c r="A3520" s="313"/>
      <c r="D3520" s="313"/>
    </row>
    <row r="3521" spans="1:4" x14ac:dyDescent="0.3">
      <c r="A3521" s="313"/>
      <c r="D3521" s="313"/>
    </row>
    <row r="3522" spans="1:4" x14ac:dyDescent="0.3">
      <c r="A3522" s="313"/>
      <c r="D3522" s="313"/>
    </row>
    <row r="3523" spans="1:4" x14ac:dyDescent="0.3">
      <c r="A3523" s="313"/>
      <c r="D3523" s="313"/>
    </row>
    <row r="3524" spans="1:4" x14ac:dyDescent="0.3">
      <c r="A3524" s="313"/>
      <c r="D3524" s="313"/>
    </row>
    <row r="3525" spans="1:4" x14ac:dyDescent="0.3">
      <c r="A3525" s="313"/>
      <c r="D3525" s="313"/>
    </row>
    <row r="3526" spans="1:4" x14ac:dyDescent="0.3">
      <c r="A3526" s="313"/>
      <c r="D3526" s="313"/>
    </row>
    <row r="3527" spans="1:4" x14ac:dyDescent="0.3">
      <c r="A3527" s="313"/>
      <c r="D3527" s="313"/>
    </row>
    <row r="3528" spans="1:4" x14ac:dyDescent="0.3">
      <c r="A3528" s="313"/>
      <c r="D3528" s="313"/>
    </row>
    <row r="3529" spans="1:4" x14ac:dyDescent="0.3">
      <c r="A3529" s="313"/>
      <c r="D3529" s="313"/>
    </row>
    <row r="3530" spans="1:4" x14ac:dyDescent="0.3">
      <c r="A3530" s="313"/>
      <c r="D3530" s="313"/>
    </row>
    <row r="3531" spans="1:4" x14ac:dyDescent="0.3">
      <c r="A3531" s="313"/>
      <c r="D3531" s="313"/>
    </row>
    <row r="3532" spans="1:4" x14ac:dyDescent="0.3">
      <c r="A3532" s="313"/>
      <c r="D3532" s="313"/>
    </row>
    <row r="3533" spans="1:4" x14ac:dyDescent="0.3">
      <c r="A3533" s="313"/>
      <c r="D3533" s="313"/>
    </row>
    <row r="3534" spans="1:4" x14ac:dyDescent="0.3">
      <c r="A3534" s="313"/>
      <c r="D3534" s="313"/>
    </row>
    <row r="3535" spans="1:4" x14ac:dyDescent="0.3">
      <c r="A3535" s="313"/>
      <c r="D3535" s="313"/>
    </row>
    <row r="3536" spans="1:4" x14ac:dyDescent="0.3">
      <c r="A3536" s="313"/>
      <c r="D3536" s="313"/>
    </row>
    <row r="3537" spans="1:4" x14ac:dyDescent="0.3">
      <c r="A3537" s="313"/>
      <c r="D3537" s="313"/>
    </row>
    <row r="3538" spans="1:4" x14ac:dyDescent="0.3">
      <c r="A3538" s="313"/>
      <c r="D3538" s="313"/>
    </row>
    <row r="3539" spans="1:4" x14ac:dyDescent="0.3">
      <c r="A3539" s="313"/>
      <c r="D3539" s="313"/>
    </row>
    <row r="3540" spans="1:4" x14ac:dyDescent="0.3">
      <c r="A3540" s="313"/>
      <c r="D3540" s="313"/>
    </row>
    <row r="3541" spans="1:4" x14ac:dyDescent="0.3">
      <c r="A3541" s="313"/>
      <c r="D3541" s="313"/>
    </row>
    <row r="3542" spans="1:4" x14ac:dyDescent="0.3">
      <c r="A3542" s="313"/>
      <c r="D3542" s="313"/>
    </row>
    <row r="3543" spans="1:4" x14ac:dyDescent="0.3">
      <c r="A3543" s="313"/>
      <c r="D3543" s="313"/>
    </row>
  </sheetData>
  <sheetProtection algorithmName="SHA-512" hashValue="M233B13llzc5GKttIdj9imhq+/gRjpgsFW0x/0CWEV+aF5o0pUA/zx7/eN9osytz8+m35AxRNRE98Ah4QRrDOQ==" saltValue="WZ9MtlB0Ia5F0eXujZ7QBw==" spinCount="100000" sheet="1" objects="1" scenarios="1" selectLockedCells="1"/>
  <mergeCells count="11">
    <mergeCell ref="L27:N27"/>
    <mergeCell ref="B35:H35"/>
    <mergeCell ref="I35:J35"/>
    <mergeCell ref="B38:J38"/>
    <mergeCell ref="C4:E4"/>
    <mergeCell ref="B15:H15"/>
    <mergeCell ref="B27:I27"/>
    <mergeCell ref="B29:J29"/>
    <mergeCell ref="B32:J32"/>
    <mergeCell ref="B34:F34"/>
    <mergeCell ref="G34:J34"/>
  </mergeCells>
  <pageMargins left="0.70866141732283472" right="0.70866141732283472" top="0.74803149606299213" bottom="0.74803149606299213" header="0.31496062992125984" footer="0.31496062992125984"/>
  <pageSetup paperSize="9" scale="7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C3558"/>
  <sheetViews>
    <sheetView topLeftCell="A18" zoomScale="75" zoomScaleNormal="75" workbookViewId="0">
      <selection activeCell="K18" sqref="K18"/>
    </sheetView>
  </sheetViews>
  <sheetFormatPr baseColWidth="10" defaultColWidth="11" defaultRowHeight="14" x14ac:dyDescent="0.3"/>
  <cols>
    <col min="1" max="1" width="6.58203125" style="474" customWidth="1"/>
    <col min="2" max="2" width="16.58203125" customWidth="1"/>
    <col min="3" max="3" width="4.58203125" customWidth="1"/>
    <col min="4" max="4" width="16.58203125" style="475" customWidth="1"/>
    <col min="5" max="5" width="4.58203125" customWidth="1"/>
    <col min="6" max="6" width="16.58203125" customWidth="1"/>
    <col min="7" max="7" width="4.58203125" customWidth="1"/>
    <col min="8" max="8" width="16.58203125" customWidth="1"/>
    <col min="9" max="9" width="4.58203125" customWidth="1"/>
    <col min="10" max="10" width="30.58203125" customWidth="1"/>
    <col min="11" max="11" width="56.25" customWidth="1"/>
    <col min="12" max="12" width="19" customWidth="1"/>
    <col min="13" max="13" width="16.58203125" customWidth="1"/>
    <col min="14" max="16" width="16.58203125" hidden="1" customWidth="1"/>
    <col min="17" max="27" width="16.58203125" customWidth="1"/>
    <col min="28" max="28" width="15.58203125" customWidth="1"/>
    <col min="29" max="72" width="6.58203125" customWidth="1"/>
  </cols>
  <sheetData>
    <row r="1" spans="1:28" ht="21.75" customHeight="1" x14ac:dyDescent="0.3">
      <c r="A1"/>
      <c r="D1"/>
    </row>
    <row r="2" spans="1:28" ht="32.5" x14ac:dyDescent="0.65">
      <c r="A2"/>
      <c r="B2" s="384" t="s">
        <v>240</v>
      </c>
      <c r="D2"/>
      <c r="J2" s="385"/>
      <c r="K2" s="318" t="s">
        <v>94</v>
      </c>
    </row>
    <row r="3" spans="1:28" ht="27" customHeight="1" x14ac:dyDescent="0.5">
      <c r="A3"/>
      <c r="B3" s="386" t="s">
        <v>354</v>
      </c>
      <c r="C3" s="387"/>
      <c r="D3" s="387"/>
      <c r="E3" s="387"/>
      <c r="F3" s="387"/>
      <c r="G3" s="387"/>
      <c r="H3" s="387"/>
      <c r="I3" s="387"/>
      <c r="J3" s="388"/>
      <c r="K3" s="387"/>
      <c r="L3" s="387"/>
      <c r="M3" s="387"/>
      <c r="N3" s="387"/>
      <c r="O3" s="387"/>
      <c r="P3" s="387"/>
      <c r="Q3" s="387"/>
    </row>
    <row r="4" spans="1:28" ht="21.75" customHeight="1" x14ac:dyDescent="0.4">
      <c r="A4"/>
      <c r="D4" s="389"/>
      <c r="F4" s="156">
        <f ca="1">'data entry &amp; rating calculation'!B4</f>
        <v>17</v>
      </c>
      <c r="G4" s="631" t="s">
        <v>88</v>
      </c>
      <c r="H4" s="631"/>
      <c r="I4" s="632"/>
    </row>
    <row r="5" spans="1:28" s="262" customFormat="1" ht="21.75" customHeight="1" x14ac:dyDescent="0.35">
      <c r="B5" s="390" t="s">
        <v>153</v>
      </c>
      <c r="C5" s="390"/>
      <c r="D5" s="391"/>
      <c r="E5" s="272"/>
      <c r="F5" s="273"/>
      <c r="G5" s="274"/>
      <c r="H5" s="274"/>
      <c r="I5" s="274"/>
      <c r="J5" s="551">
        <f>'data entry &amp; rating calculation'!J6</f>
        <v>2345</v>
      </c>
      <c r="K5" s="392" t="s">
        <v>95</v>
      </c>
    </row>
    <row r="6" spans="1:28" s="262" customFormat="1" ht="21.75" customHeight="1" x14ac:dyDescent="0.35">
      <c r="B6" s="390" t="s">
        <v>215</v>
      </c>
      <c r="C6" s="272"/>
      <c r="D6" s="272"/>
      <c r="E6" s="272"/>
      <c r="F6" s="277"/>
      <c r="G6" s="278"/>
      <c r="H6" s="278"/>
      <c r="I6" s="278"/>
      <c r="J6" s="551" t="str">
        <f>'data entry &amp; rating calculation'!J7</f>
        <v>testing again</v>
      </c>
      <c r="K6" s="392" t="s">
        <v>216</v>
      </c>
    </row>
    <row r="7" spans="1:28" s="262" customFormat="1" ht="21.75" customHeight="1" x14ac:dyDescent="0.35">
      <c r="B7" s="390" t="s">
        <v>217</v>
      </c>
      <c r="C7" s="272"/>
      <c r="D7" s="272"/>
      <c r="E7" s="272"/>
      <c r="F7" s="277"/>
      <c r="G7" s="278"/>
      <c r="H7" s="278"/>
      <c r="I7" s="278"/>
      <c r="J7" s="551" t="str">
        <f>'data entry &amp; rating calculation'!J8</f>
        <v>tester again</v>
      </c>
      <c r="K7" s="392" t="s">
        <v>218</v>
      </c>
    </row>
    <row r="8" spans="1:28" s="262" customFormat="1" ht="21.75" customHeight="1" x14ac:dyDescent="0.35">
      <c r="B8" s="390" t="s">
        <v>219</v>
      </c>
      <c r="C8" s="272"/>
      <c r="D8" s="272"/>
      <c r="E8" s="272"/>
      <c r="F8" s="277"/>
      <c r="G8" s="278"/>
      <c r="H8" s="278"/>
      <c r="I8" s="278"/>
      <c r="J8" s="551" t="str">
        <f>'data entry &amp; rating calculation'!J9</f>
        <v>tested again</v>
      </c>
      <c r="K8" s="392" t="s">
        <v>220</v>
      </c>
      <c r="L8" s="267"/>
      <c r="M8" s="267"/>
      <c r="N8" s="267"/>
      <c r="O8" s="267"/>
      <c r="P8" s="267"/>
      <c r="Q8" s="267"/>
      <c r="R8" s="267"/>
      <c r="S8" s="267"/>
      <c r="T8" s="267"/>
      <c r="U8" s="267"/>
      <c r="V8" s="267"/>
      <c r="W8" s="267"/>
      <c r="X8" s="267"/>
      <c r="Y8" s="267"/>
      <c r="Z8" s="267"/>
      <c r="AA8" s="267"/>
      <c r="AB8" s="267"/>
    </row>
    <row r="9" spans="1:28" s="262" customFormat="1" ht="21.75" customHeight="1" x14ac:dyDescent="0.35">
      <c r="B9" s="390" t="s">
        <v>154</v>
      </c>
      <c r="C9" s="272"/>
      <c r="D9" s="272"/>
      <c r="E9" s="272"/>
      <c r="F9" s="277"/>
      <c r="G9" s="278"/>
      <c r="H9" s="278"/>
      <c r="I9" s="278"/>
      <c r="J9" s="551" t="str">
        <f>'data entry &amp; rating calculation'!J10</f>
        <v>test again</v>
      </c>
      <c r="K9" s="392" t="s">
        <v>155</v>
      </c>
    </row>
    <row r="10" spans="1:28" s="262" customFormat="1" ht="21.75" customHeight="1" x14ac:dyDescent="0.35">
      <c r="B10" s="390" t="s">
        <v>241</v>
      </c>
      <c r="C10" s="390"/>
      <c r="D10" s="390"/>
      <c r="E10" s="279"/>
      <c r="F10" s="273"/>
      <c r="G10" s="280"/>
      <c r="H10" s="280"/>
      <c r="I10" s="280"/>
      <c r="J10" s="552">
        <f>'data entry &amp; rating calculation'!J11</f>
        <v>42461</v>
      </c>
      <c r="K10" s="392" t="s">
        <v>11</v>
      </c>
      <c r="L10" s="267"/>
      <c r="M10" s="267"/>
      <c r="N10" s="267"/>
      <c r="O10" s="267"/>
      <c r="P10" s="267"/>
      <c r="Q10" s="267"/>
      <c r="R10" s="267"/>
      <c r="S10" s="267"/>
      <c r="T10" s="267"/>
      <c r="U10" s="267"/>
      <c r="V10" s="267"/>
      <c r="W10" s="267"/>
      <c r="X10" s="267"/>
      <c r="Y10" s="267"/>
      <c r="Z10" s="267"/>
      <c r="AA10" s="267"/>
      <c r="AB10" s="267"/>
    </row>
    <row r="11" spans="1:28" s="262" customFormat="1" ht="21.75" customHeight="1" x14ac:dyDescent="0.35">
      <c r="B11" s="390" t="s">
        <v>242</v>
      </c>
      <c r="C11" s="390"/>
      <c r="D11" s="390"/>
      <c r="E11" s="279"/>
      <c r="F11" s="273"/>
      <c r="G11" s="280"/>
      <c r="H11" s="280"/>
      <c r="I11" s="280"/>
      <c r="J11" s="552">
        <f>'data entry &amp; rating calculation'!J12</f>
        <v>43221</v>
      </c>
      <c r="K11" s="392" t="s">
        <v>11</v>
      </c>
      <c r="L11" s="267"/>
      <c r="M11" s="267"/>
      <c r="N11" s="267"/>
      <c r="O11" s="267"/>
      <c r="P11" s="267"/>
      <c r="Q11" s="267"/>
      <c r="R11" s="267"/>
      <c r="S11" s="267"/>
      <c r="T11" s="267"/>
      <c r="U11" s="267"/>
      <c r="V11" s="267"/>
      <c r="W11" s="267"/>
      <c r="X11" s="267"/>
      <c r="Y11" s="267"/>
      <c r="Z11" s="267"/>
      <c r="AA11" s="267"/>
      <c r="AB11" s="267"/>
    </row>
    <row r="12" spans="1:28" s="262" customFormat="1" ht="7.5" customHeight="1" x14ac:dyDescent="0.3">
      <c r="B12" s="390"/>
      <c r="C12" s="390"/>
      <c r="D12" s="390"/>
      <c r="E12" s="279"/>
      <c r="F12" s="273"/>
      <c r="G12" s="273"/>
      <c r="H12" s="273"/>
      <c r="I12" s="273"/>
      <c r="J12" s="393"/>
      <c r="K12" s="267"/>
      <c r="L12" s="267"/>
      <c r="M12" s="267"/>
      <c r="N12" s="267"/>
      <c r="O12" s="267"/>
      <c r="P12" s="267"/>
      <c r="Q12" s="267"/>
      <c r="R12" s="267"/>
      <c r="S12" s="267"/>
      <c r="T12" s="267"/>
      <c r="U12" s="267"/>
      <c r="V12" s="267"/>
      <c r="W12" s="267"/>
      <c r="X12" s="267"/>
      <c r="Y12" s="267"/>
      <c r="Z12" s="267"/>
      <c r="AA12" s="267"/>
      <c r="AB12" s="267"/>
    </row>
    <row r="13" spans="1:28" ht="15.5" x14ac:dyDescent="0.35">
      <c r="A13"/>
      <c r="B13" s="394" t="s">
        <v>243</v>
      </c>
      <c r="C13" s="395"/>
      <c r="D13" s="395"/>
      <c r="E13" s="396"/>
      <c r="F13" s="396"/>
      <c r="G13" s="396"/>
      <c r="H13" s="396"/>
      <c r="I13" s="396"/>
      <c r="J13" s="397"/>
      <c r="K13" s="398" t="s">
        <v>102</v>
      </c>
      <c r="L13" s="387"/>
      <c r="M13" s="387"/>
      <c r="N13" s="387"/>
      <c r="O13" s="387"/>
      <c r="P13" s="387"/>
      <c r="Q13" s="387"/>
      <c r="R13" s="387"/>
      <c r="S13" s="387"/>
      <c r="T13" s="387"/>
      <c r="U13" s="387"/>
      <c r="V13" s="387"/>
      <c r="W13" s="387"/>
      <c r="X13" s="387"/>
      <c r="Y13" s="387"/>
      <c r="Z13" s="387"/>
      <c r="AA13" s="387"/>
      <c r="AB13" s="387"/>
    </row>
    <row r="14" spans="1:28" ht="15.5" x14ac:dyDescent="0.35">
      <c r="A14"/>
      <c r="B14" s="399" t="s">
        <v>244</v>
      </c>
      <c r="C14" s="400"/>
      <c r="D14" s="400"/>
      <c r="E14" s="400"/>
      <c r="F14" s="400"/>
      <c r="G14" s="400"/>
      <c r="H14" s="400"/>
      <c r="I14" s="400"/>
      <c r="J14" s="401"/>
      <c r="K14" s="398" t="s">
        <v>161</v>
      </c>
      <c r="L14" s="387"/>
      <c r="M14" s="387"/>
      <c r="N14" s="387"/>
      <c r="O14" s="387"/>
      <c r="P14" s="387"/>
      <c r="Q14" s="387"/>
      <c r="R14" s="387"/>
      <c r="S14" s="387"/>
      <c r="T14" s="387"/>
      <c r="U14" s="387"/>
      <c r="V14" s="387"/>
      <c r="W14" s="387"/>
      <c r="X14" s="387"/>
      <c r="Y14" s="387"/>
      <c r="Z14" s="387"/>
      <c r="AA14" s="387"/>
      <c r="AB14" s="387"/>
    </row>
    <row r="15" spans="1:28" x14ac:dyDescent="0.3">
      <c r="A15"/>
      <c r="B15" s="644" t="s">
        <v>245</v>
      </c>
      <c r="C15" s="643"/>
      <c r="D15" s="643"/>
      <c r="E15" s="643"/>
      <c r="F15" s="643"/>
      <c r="G15" s="643"/>
      <c r="H15" s="643"/>
      <c r="I15" s="643"/>
      <c r="J15" s="645"/>
      <c r="K15" s="651" t="s">
        <v>161</v>
      </c>
      <c r="L15" s="387"/>
      <c r="M15" s="387"/>
      <c r="N15" s="387"/>
      <c r="O15" s="387"/>
      <c r="P15" s="387"/>
      <c r="Q15" s="387"/>
      <c r="R15" s="387"/>
      <c r="S15" s="387"/>
      <c r="T15" s="387"/>
      <c r="U15" s="387"/>
      <c r="V15" s="387"/>
      <c r="W15" s="387"/>
      <c r="X15" s="387"/>
      <c r="Y15" s="387"/>
      <c r="Z15" s="387"/>
      <c r="AA15" s="387"/>
      <c r="AB15" s="387"/>
    </row>
    <row r="16" spans="1:28" ht="19.5" customHeight="1" x14ac:dyDescent="0.3">
      <c r="A16"/>
      <c r="B16" s="646"/>
      <c r="C16" s="647"/>
      <c r="D16" s="647"/>
      <c r="E16" s="647"/>
      <c r="F16" s="647"/>
      <c r="G16" s="647"/>
      <c r="H16" s="647"/>
      <c r="I16" s="647"/>
      <c r="J16" s="648"/>
      <c r="K16" s="652"/>
      <c r="L16" s="387"/>
      <c r="M16" s="387"/>
      <c r="N16" s="387"/>
      <c r="O16" s="387"/>
      <c r="P16" s="387"/>
      <c r="Q16" s="387"/>
      <c r="R16" s="387"/>
      <c r="S16" s="387"/>
      <c r="T16" s="387"/>
      <c r="U16" s="387"/>
      <c r="V16" s="387"/>
      <c r="W16" s="387"/>
      <c r="X16" s="387"/>
      <c r="Y16" s="387"/>
      <c r="Z16" s="387"/>
      <c r="AA16" s="387"/>
      <c r="AB16" s="387"/>
    </row>
    <row r="17" spans="1:29" s="281" customFormat="1" ht="7.5" customHeight="1" thickBot="1" x14ac:dyDescent="0.35">
      <c r="B17" s="282"/>
      <c r="K17" s="284"/>
      <c r="L17" s="284"/>
      <c r="M17" s="284"/>
      <c r="N17" s="284"/>
      <c r="O17" s="284"/>
      <c r="P17" s="284"/>
      <c r="Q17" s="284"/>
      <c r="R17" s="284"/>
      <c r="S17" s="284"/>
      <c r="T17" s="284"/>
      <c r="U17" s="284"/>
      <c r="V17" s="284"/>
      <c r="W17" s="284"/>
      <c r="X17" s="284"/>
      <c r="Y17" s="284"/>
      <c r="Z17" s="284"/>
      <c r="AA17" s="284"/>
      <c r="AB17" s="284"/>
    </row>
    <row r="18" spans="1:29" s="281" customFormat="1" ht="21.75" customHeight="1" thickBot="1" x14ac:dyDescent="0.35">
      <c r="B18" s="402"/>
      <c r="C18" s="403"/>
      <c r="D18" s="403"/>
      <c r="E18" s="404" t="s">
        <v>221</v>
      </c>
      <c r="F18" s="403"/>
      <c r="G18" s="403"/>
      <c r="H18" s="405"/>
      <c r="I18" s="406"/>
      <c r="J18" s="407" t="s">
        <v>222</v>
      </c>
      <c r="K18" s="398" t="s">
        <v>223</v>
      </c>
      <c r="L18" s="284"/>
      <c r="M18" s="284"/>
      <c r="N18" s="572">
        <f ca="1">'sail 1 - page 2'!P58</f>
        <v>518100</v>
      </c>
      <c r="O18" s="573">
        <f ca="1">'sail 2 - page 3'!P58</f>
        <v>377338</v>
      </c>
      <c r="P18" s="574">
        <f>'spar - page 4'!Q48</f>
        <v>40290</v>
      </c>
      <c r="Q18" s="408"/>
      <c r="R18" s="284"/>
      <c r="S18" s="284"/>
      <c r="T18" s="284"/>
      <c r="U18" s="284"/>
      <c r="V18" s="284"/>
      <c r="W18" s="284"/>
      <c r="X18" s="284"/>
      <c r="Y18" s="284"/>
      <c r="Z18" s="284"/>
      <c r="AA18" s="284"/>
      <c r="AB18" s="284"/>
    </row>
    <row r="19" spans="1:29" s="281" customFormat="1" ht="21.75" customHeight="1" thickBot="1" x14ac:dyDescent="0.35">
      <c r="B19" s="653">
        <f>'data entry &amp; rating calculation'!B15:H15</f>
        <v>0</v>
      </c>
      <c r="C19" s="654"/>
      <c r="D19" s="654"/>
      <c r="E19" s="654"/>
      <c r="F19" s="654"/>
      <c r="G19" s="654"/>
      <c r="H19" s="655"/>
      <c r="I19" s="409"/>
      <c r="J19" s="410">
        <f>B19</f>
        <v>0</v>
      </c>
      <c r="K19" s="284"/>
      <c r="L19" s="284"/>
      <c r="M19" s="284"/>
      <c r="N19" s="575">
        <f ca="1">'sail 1 - page 2'!P52</f>
        <v>1625</v>
      </c>
      <c r="O19" s="570">
        <f ca="1">'sail 2 - page 3'!P52</f>
        <v>1563</v>
      </c>
      <c r="P19" s="576">
        <f>'spar - page 4'!Q44</f>
        <v>0</v>
      </c>
      <c r="Q19" s="284"/>
      <c r="R19" s="284"/>
      <c r="S19" s="284"/>
      <c r="T19" s="284"/>
      <c r="U19" s="284"/>
      <c r="V19" s="284"/>
      <c r="W19" s="284"/>
      <c r="X19" s="284"/>
      <c r="Y19" s="284"/>
      <c r="Z19" s="284"/>
      <c r="AA19" s="284"/>
      <c r="AB19" s="284"/>
    </row>
    <row r="20" spans="1:29" s="281" customFormat="1" ht="21.75" customHeight="1" x14ac:dyDescent="0.3">
      <c r="B20" s="411" t="s">
        <v>224</v>
      </c>
      <c r="C20" s="412"/>
      <c r="D20" s="412"/>
      <c r="E20" s="412"/>
      <c r="F20" s="412"/>
      <c r="G20" s="412"/>
      <c r="H20" s="412"/>
      <c r="I20" s="412"/>
      <c r="J20" s="412"/>
      <c r="K20" s="398" t="s">
        <v>246</v>
      </c>
      <c r="L20" s="284"/>
      <c r="M20" s="284"/>
      <c r="N20" s="577">
        <f>'sail 1 - page 2'!P54</f>
        <v>12775</v>
      </c>
      <c r="O20" s="284">
        <f>'sail 2 - page 3'!P54</f>
        <v>33375</v>
      </c>
      <c r="P20" s="576">
        <f>'spar - page 4'!Q46</f>
        <v>0</v>
      </c>
      <c r="Q20" s="284"/>
      <c r="R20" s="284"/>
      <c r="S20" s="284"/>
      <c r="T20" s="284"/>
      <c r="U20" s="284"/>
      <c r="V20" s="284"/>
      <c r="W20" s="284"/>
      <c r="X20" s="284"/>
      <c r="Y20" s="284"/>
      <c r="Z20" s="284"/>
      <c r="AA20" s="284"/>
      <c r="AB20" s="284"/>
    </row>
    <row r="21" spans="1:29" ht="21.75" customHeight="1" thickBot="1" x14ac:dyDescent="0.35">
      <c r="A21"/>
      <c r="B21" s="412"/>
      <c r="C21" s="412"/>
      <c r="D21" s="412"/>
      <c r="E21" s="412"/>
      <c r="F21" s="412"/>
      <c r="G21" s="412"/>
      <c r="H21" s="412"/>
      <c r="I21" s="412"/>
      <c r="J21" s="412"/>
      <c r="K21" s="387"/>
      <c r="L21" s="387"/>
      <c r="M21" s="413"/>
      <c r="N21" s="578"/>
      <c r="O21" s="413"/>
      <c r="P21" s="579">
        <f>'data entry &amp; rating calculation'!B25*10000</f>
        <v>13040</v>
      </c>
      <c r="Q21" s="413"/>
      <c r="R21" s="413"/>
      <c r="S21" s="413"/>
      <c r="T21" s="413"/>
      <c r="U21" s="413"/>
      <c r="V21" s="413"/>
      <c r="W21" s="413"/>
      <c r="X21" s="413"/>
      <c r="Y21" s="413"/>
      <c r="Z21" s="413"/>
      <c r="AA21" s="413"/>
      <c r="AB21" s="413"/>
      <c r="AC21" s="1"/>
    </row>
    <row r="22" spans="1:29" s="387" customFormat="1" ht="21.75" customHeight="1" thickBot="1" x14ac:dyDescent="0.35">
      <c r="B22" s="407" t="s">
        <v>27</v>
      </c>
      <c r="C22" s="412"/>
      <c r="D22" s="407" t="s">
        <v>225</v>
      </c>
      <c r="E22" s="412"/>
      <c r="F22" s="407" t="s">
        <v>226</v>
      </c>
      <c r="G22" s="414"/>
      <c r="H22" s="407" t="s">
        <v>227</v>
      </c>
      <c r="I22" s="412"/>
      <c r="J22" s="407" t="s">
        <v>228</v>
      </c>
      <c r="M22" s="413"/>
      <c r="N22" s="578"/>
      <c r="O22" s="413"/>
      <c r="P22" s="579"/>
      <c r="Q22" s="415"/>
      <c r="R22" s="416"/>
      <c r="S22" s="416"/>
      <c r="T22" s="417"/>
      <c r="U22" s="416"/>
      <c r="V22" s="416"/>
      <c r="W22" s="416"/>
      <c r="X22" s="413"/>
      <c r="Y22" s="417"/>
      <c r="Z22" s="413"/>
      <c r="AA22" s="413"/>
      <c r="AB22" s="413"/>
      <c r="AC22" s="413"/>
    </row>
    <row r="23" spans="1:29" s="387" customFormat="1" ht="21.75" customHeight="1" thickBot="1" x14ac:dyDescent="0.35">
      <c r="B23" s="418">
        <f ca="1">'data entry &amp; rating calculation'!B19</f>
        <v>518100</v>
      </c>
      <c r="C23" s="409" t="s">
        <v>0</v>
      </c>
      <c r="D23" s="418">
        <f ca="1">'data entry &amp; rating calculation'!D19</f>
        <v>377338</v>
      </c>
      <c r="E23" s="409" t="s">
        <v>0</v>
      </c>
      <c r="F23" s="418">
        <f>J19</f>
        <v>0</v>
      </c>
      <c r="G23" s="409" t="s">
        <v>0</v>
      </c>
      <c r="H23" s="418">
        <f>'data entry &amp; rating calculation'!H19</f>
        <v>40290</v>
      </c>
      <c r="I23" s="409"/>
      <c r="J23" s="418">
        <f ca="1">ROUND(B23+D23+F23+H23,0)</f>
        <v>935728</v>
      </c>
      <c r="M23" s="413"/>
      <c r="N23" s="578">
        <f ca="1">N19*N20</f>
        <v>20759375</v>
      </c>
      <c r="O23" s="413">
        <f ca="1">O19*O20</f>
        <v>52165125</v>
      </c>
      <c r="P23" s="580">
        <f>P21+P20+P19</f>
        <v>13040</v>
      </c>
      <c r="Q23" s="420"/>
      <c r="R23" s="413"/>
      <c r="S23" s="413"/>
      <c r="T23" s="413"/>
      <c r="U23" s="413"/>
      <c r="V23" s="413"/>
      <c r="W23" s="413"/>
      <c r="X23" s="417"/>
      <c r="Y23" s="421"/>
      <c r="Z23" s="413"/>
      <c r="AA23" s="413"/>
      <c r="AB23" s="413"/>
      <c r="AC23" s="413"/>
    </row>
    <row r="24" spans="1:29" s="387" customFormat="1" ht="21.75" customHeight="1" thickBot="1" x14ac:dyDescent="0.35">
      <c r="B24" s="412"/>
      <c r="C24" s="412"/>
      <c r="D24" s="412"/>
      <c r="E24" s="412"/>
      <c r="F24" s="412"/>
      <c r="G24" s="412"/>
      <c r="H24" s="412"/>
      <c r="I24" s="412"/>
      <c r="J24" s="412"/>
      <c r="M24" s="413"/>
      <c r="N24" s="581">
        <f ca="1">N23+N18</f>
        <v>21277475</v>
      </c>
      <c r="O24" s="571">
        <f ca="1">O23+O18</f>
        <v>52542463</v>
      </c>
      <c r="P24" s="580">
        <f>P23+P18</f>
        <v>53330</v>
      </c>
      <c r="Q24" s="422"/>
      <c r="R24" s="413"/>
      <c r="S24" s="413"/>
      <c r="T24" s="413"/>
      <c r="U24" s="413"/>
      <c r="V24" s="413"/>
      <c r="W24" s="413"/>
      <c r="X24" s="413"/>
      <c r="Y24" s="413"/>
      <c r="Z24" s="413"/>
      <c r="AA24" s="413"/>
      <c r="AB24" s="413"/>
      <c r="AC24" s="413"/>
    </row>
    <row r="25" spans="1:29" s="387" customFormat="1" ht="21.75" customHeight="1" thickBot="1" x14ac:dyDescent="0.35">
      <c r="B25" s="423"/>
      <c r="C25" s="424"/>
      <c r="D25" s="425" t="s">
        <v>228</v>
      </c>
      <c r="E25" s="424"/>
      <c r="F25" s="426"/>
      <c r="G25" s="406"/>
      <c r="H25" s="412"/>
      <c r="I25" s="412"/>
      <c r="J25" s="407" t="s">
        <v>229</v>
      </c>
      <c r="M25" s="413"/>
      <c r="N25" s="578">
        <f ca="1">(N24*O24*P24)^0.167</f>
        <v>2006.7448201715385</v>
      </c>
      <c r="O25" s="413"/>
      <c r="P25" s="579"/>
      <c r="Q25" s="413"/>
      <c r="R25" s="413"/>
      <c r="S25" s="413"/>
      <c r="T25" s="413"/>
      <c r="U25" s="413"/>
      <c r="V25" s="413"/>
      <c r="W25" s="413"/>
      <c r="X25" s="413"/>
      <c r="Y25" s="413"/>
      <c r="Z25" s="413"/>
      <c r="AA25" s="413"/>
      <c r="AB25" s="413"/>
      <c r="AC25" s="413"/>
    </row>
    <row r="26" spans="1:29" s="387" customFormat="1" ht="21.75" customHeight="1" thickBot="1" x14ac:dyDescent="0.35">
      <c r="B26" s="427"/>
      <c r="C26" s="428"/>
      <c r="D26" s="429">
        <f ca="1">INT(J23)</f>
        <v>935728</v>
      </c>
      <c r="E26" s="428"/>
      <c r="F26" s="430"/>
      <c r="G26" s="409" t="s">
        <v>230</v>
      </c>
      <c r="H26" s="407">
        <v>1000000</v>
      </c>
      <c r="I26" s="431"/>
      <c r="J26" s="432">
        <f ca="1">D26/H26</f>
        <v>0.935728</v>
      </c>
      <c r="M26" s="413"/>
      <c r="N26" s="578">
        <f ca="1">1000000*N25</f>
        <v>2006744820.1715386</v>
      </c>
      <c r="O26" s="413"/>
      <c r="P26" s="579"/>
      <c r="Q26" s="417"/>
      <c r="R26" s="413"/>
      <c r="S26" s="417"/>
      <c r="T26" s="413"/>
      <c r="U26" s="417"/>
      <c r="V26" s="413"/>
      <c r="W26" s="417"/>
      <c r="X26" s="413"/>
      <c r="Y26" s="417"/>
      <c r="Z26" s="413"/>
      <c r="AA26" s="413"/>
      <c r="AB26" s="413"/>
      <c r="AC26" s="413"/>
    </row>
    <row r="27" spans="1:29" s="387" customFormat="1" ht="21.75" customHeight="1" thickBot="1" x14ac:dyDescent="0.35">
      <c r="B27" s="412"/>
      <c r="C27" s="412"/>
      <c r="D27" s="412"/>
      <c r="E27" s="412"/>
      <c r="F27" s="412"/>
      <c r="G27" s="412"/>
      <c r="H27" s="412"/>
      <c r="I27" s="412"/>
      <c r="J27" s="412"/>
      <c r="M27" s="413"/>
      <c r="N27" s="578">
        <f ca="1">INT(N26)</f>
        <v>2006744820</v>
      </c>
      <c r="O27" s="413"/>
      <c r="P27" s="579"/>
      <c r="Q27" s="433"/>
      <c r="R27" s="417"/>
      <c r="S27" s="433"/>
      <c r="T27" s="417"/>
      <c r="U27" s="433"/>
      <c r="V27" s="417"/>
      <c r="W27" s="433"/>
      <c r="X27" s="417"/>
      <c r="Y27" s="433"/>
      <c r="Z27" s="413"/>
      <c r="AA27" s="413"/>
      <c r="AB27" s="413"/>
      <c r="AC27" s="413"/>
    </row>
    <row r="28" spans="1:29" s="387" customFormat="1" ht="21.75" customHeight="1" thickBot="1" x14ac:dyDescent="0.35">
      <c r="B28" s="407" t="s">
        <v>231</v>
      </c>
      <c r="C28" s="412"/>
      <c r="D28" s="407" t="s">
        <v>229</v>
      </c>
      <c r="E28" s="412"/>
      <c r="F28" s="412"/>
      <c r="G28" s="412"/>
      <c r="H28" s="412"/>
      <c r="I28" s="412"/>
      <c r="J28" s="434" t="s">
        <v>232</v>
      </c>
      <c r="L28" s="368" t="s">
        <v>247</v>
      </c>
      <c r="N28" s="582">
        <f ca="1">INT(100*((N27-N26)^2)^0.5)</f>
        <v>17</v>
      </c>
      <c r="O28" s="583"/>
      <c r="P28" s="584"/>
      <c r="Q28" s="413"/>
      <c r="R28" s="413"/>
      <c r="S28" s="413"/>
      <c r="T28" s="413"/>
      <c r="U28" s="413"/>
      <c r="V28" s="413"/>
      <c r="W28" s="413"/>
      <c r="X28" s="413"/>
      <c r="Y28" s="413"/>
      <c r="Z28" s="413"/>
      <c r="AA28" s="413"/>
      <c r="AB28" s="413"/>
      <c r="AC28" s="413"/>
    </row>
    <row r="29" spans="1:29" s="387" customFormat="1" ht="21.75" customHeight="1" thickBot="1" x14ac:dyDescent="0.35">
      <c r="B29" s="435">
        <f>'data entry &amp; rating calculation'!B25</f>
        <v>1.304</v>
      </c>
      <c r="C29" s="409" t="s">
        <v>1</v>
      </c>
      <c r="D29" s="419">
        <f ca="1">J26</f>
        <v>0.935728</v>
      </c>
      <c r="E29" s="409" t="s">
        <v>1</v>
      </c>
      <c r="F29" s="407">
        <v>8</v>
      </c>
      <c r="G29" s="409"/>
      <c r="H29" s="409"/>
      <c r="I29" s="409"/>
      <c r="J29" s="436">
        <f ca="1">IF((L29&gt;10),"ERROR",L29)</f>
        <v>9.7615144960000002</v>
      </c>
      <c r="K29" s="561" t="str">
        <f ca="1">IF('spar - page 4'!Y15=1,"","one or more sail luff greater than 2200 mm")</f>
        <v/>
      </c>
      <c r="L29" s="437">
        <f ca="1">B29*D29*F29*'spar - page 4'!Y15</f>
        <v>9.7615144960000002</v>
      </c>
      <c r="O29" s="413"/>
      <c r="P29" s="413"/>
      <c r="Q29" s="413"/>
      <c r="R29" s="413"/>
      <c r="S29" s="417"/>
      <c r="T29" s="413"/>
      <c r="U29" s="413"/>
      <c r="V29" s="413"/>
      <c r="W29" s="413"/>
      <c r="X29" s="413"/>
      <c r="Y29" s="417"/>
      <c r="Z29" s="413"/>
      <c r="AA29" s="413"/>
      <c r="AB29" s="413"/>
      <c r="AC29" s="413"/>
    </row>
    <row r="30" spans="1:29" s="387" customFormat="1" ht="21.75" customHeight="1" thickBot="1" x14ac:dyDescent="0.35">
      <c r="M30" s="413"/>
      <c r="N30" s="413"/>
      <c r="O30" s="413"/>
      <c r="P30" s="413"/>
      <c r="Q30" s="413"/>
      <c r="R30" s="417"/>
      <c r="S30" s="438"/>
      <c r="T30" s="417"/>
      <c r="U30" s="413"/>
      <c r="V30" s="417"/>
      <c r="W30" s="417"/>
      <c r="X30" s="438"/>
      <c r="Y30" s="438"/>
      <c r="Z30" s="413"/>
      <c r="AA30" s="413"/>
      <c r="AB30" s="413"/>
      <c r="AC30" s="413"/>
    </row>
    <row r="31" spans="1:29" s="387" customFormat="1" ht="21.75" customHeight="1" x14ac:dyDescent="0.3">
      <c r="B31" s="656" t="s">
        <v>248</v>
      </c>
      <c r="C31" s="657"/>
      <c r="D31" s="657"/>
      <c r="E31" s="657"/>
      <c r="F31" s="657"/>
      <c r="G31" s="657"/>
      <c r="H31" s="657"/>
      <c r="I31" s="658"/>
      <c r="J31" s="662">
        <f>ROUND('data entry &amp; rating calculation'!J27,2)</f>
        <v>5.47</v>
      </c>
      <c r="K31" s="664" t="s">
        <v>162</v>
      </c>
      <c r="M31" s="413"/>
      <c r="N31" s="413"/>
      <c r="O31" s="413"/>
      <c r="P31" s="413"/>
      <c r="Q31" s="413"/>
      <c r="R31" s="417"/>
      <c r="S31" s="438"/>
      <c r="T31" s="417"/>
      <c r="U31" s="413"/>
      <c r="V31" s="417"/>
      <c r="W31" s="417"/>
      <c r="X31" s="438"/>
      <c r="Y31" s="438"/>
      <c r="Z31" s="413"/>
      <c r="AA31" s="413"/>
      <c r="AB31" s="413"/>
      <c r="AC31" s="413"/>
    </row>
    <row r="32" spans="1:29" s="387" customFormat="1" ht="21.75" customHeight="1" thickBot="1" x14ac:dyDescent="0.35">
      <c r="B32" s="659"/>
      <c r="C32" s="660"/>
      <c r="D32" s="660"/>
      <c r="E32" s="660"/>
      <c r="F32" s="660"/>
      <c r="G32" s="660"/>
      <c r="H32" s="660"/>
      <c r="I32" s="661"/>
      <c r="J32" s="663"/>
      <c r="K32" s="665"/>
      <c r="M32" s="413"/>
      <c r="N32" s="413"/>
      <c r="O32" s="413"/>
      <c r="P32" s="413"/>
      <c r="Q32" s="413"/>
      <c r="R32" s="417"/>
      <c r="S32" s="438"/>
      <c r="T32" s="417"/>
      <c r="U32" s="413"/>
      <c r="V32" s="417"/>
      <c r="W32" s="417"/>
      <c r="X32" s="438"/>
      <c r="Y32" s="438"/>
      <c r="Z32" s="413"/>
      <c r="AA32" s="413"/>
      <c r="AB32" s="413"/>
      <c r="AC32" s="413"/>
    </row>
    <row r="33" spans="2:29" s="387" customFormat="1" ht="21.75" customHeight="1" thickBot="1" x14ac:dyDescent="0.35">
      <c r="B33" s="439" t="s">
        <v>249</v>
      </c>
      <c r="C33" s="440"/>
      <c r="D33" s="440"/>
      <c r="E33" s="440"/>
      <c r="F33" s="440"/>
      <c r="G33" s="440"/>
      <c r="H33" s="440"/>
      <c r="I33" s="440"/>
      <c r="J33" s="441"/>
      <c r="K33" s="398" t="s">
        <v>235</v>
      </c>
      <c r="M33" s="413"/>
      <c r="N33" s="413"/>
      <c r="O33" s="413"/>
      <c r="P33" s="413"/>
      <c r="Q33" s="413"/>
      <c r="R33" s="417"/>
      <c r="S33" s="438"/>
      <c r="T33" s="417"/>
      <c r="U33" s="413"/>
      <c r="V33" s="417"/>
      <c r="W33" s="417"/>
      <c r="X33" s="438"/>
      <c r="Y33" s="438"/>
      <c r="Z33" s="413"/>
      <c r="AA33" s="413"/>
      <c r="AB33" s="413"/>
      <c r="AC33" s="413"/>
    </row>
    <row r="34" spans="2:29" s="267" customFormat="1" ht="6.75" customHeight="1" thickBot="1" x14ac:dyDescent="0.4">
      <c r="B34" s="442"/>
      <c r="C34" s="443"/>
      <c r="D34" s="443"/>
      <c r="E34" s="443"/>
      <c r="F34" s="443"/>
      <c r="G34" s="443"/>
      <c r="H34" s="443"/>
      <c r="I34" s="443"/>
      <c r="J34" s="443"/>
      <c r="M34" s="284"/>
      <c r="N34" s="284"/>
      <c r="O34" s="284"/>
      <c r="P34" s="284"/>
      <c r="Q34" s="284"/>
      <c r="R34" s="284"/>
      <c r="S34" s="284"/>
      <c r="T34" s="284"/>
      <c r="U34" s="284"/>
      <c r="V34" s="284"/>
      <c r="W34" s="284"/>
      <c r="X34" s="284"/>
      <c r="Y34" s="284"/>
      <c r="Z34" s="284"/>
      <c r="AA34" s="284"/>
      <c r="AB34" s="284"/>
      <c r="AC34" s="284"/>
    </row>
    <row r="35" spans="2:29" s="444" customFormat="1" ht="21.75" customHeight="1" thickTop="1" x14ac:dyDescent="0.35">
      <c r="B35" s="445"/>
      <c r="C35" s="446"/>
      <c r="D35" s="445"/>
      <c r="E35" s="447"/>
      <c r="F35" s="447"/>
      <c r="G35" s="447"/>
      <c r="H35" s="447"/>
      <c r="I35" s="447"/>
      <c r="J35" s="448" t="s">
        <v>250</v>
      </c>
      <c r="K35" s="398" t="s">
        <v>160</v>
      </c>
      <c r="M35" s="449"/>
      <c r="N35" s="450"/>
      <c r="O35" s="449"/>
      <c r="P35" s="449"/>
      <c r="Q35" s="449"/>
      <c r="R35" s="449"/>
      <c r="S35" s="449"/>
      <c r="T35" s="449"/>
      <c r="U35" s="449"/>
      <c r="V35" s="449"/>
      <c r="W35" s="449"/>
      <c r="X35" s="449"/>
      <c r="Y35" s="449"/>
      <c r="Z35" s="449"/>
      <c r="AA35" s="450"/>
      <c r="AB35" s="449"/>
      <c r="AC35" s="449"/>
    </row>
    <row r="36" spans="2:29" s="444" customFormat="1" ht="21.75" customHeight="1" x14ac:dyDescent="0.35">
      <c r="B36" s="400"/>
      <c r="C36" s="449"/>
      <c r="D36" s="400"/>
      <c r="E36" s="451"/>
      <c r="F36" s="451"/>
      <c r="G36" s="451"/>
      <c r="H36" s="451"/>
      <c r="I36" s="451"/>
      <c r="J36" s="452"/>
      <c r="M36" s="449"/>
      <c r="N36" s="450"/>
      <c r="O36" s="449"/>
      <c r="P36" s="449"/>
      <c r="Q36" s="449"/>
      <c r="R36" s="449"/>
      <c r="S36" s="449"/>
      <c r="T36" s="449"/>
      <c r="U36" s="449"/>
      <c r="V36" s="449"/>
      <c r="W36" s="449"/>
      <c r="X36" s="449"/>
      <c r="Y36" s="449"/>
      <c r="Z36" s="449"/>
      <c r="AA36" s="450"/>
      <c r="AB36" s="449"/>
      <c r="AC36" s="449"/>
    </row>
    <row r="37" spans="2:29" s="444" customFormat="1" ht="21.75" customHeight="1" x14ac:dyDescent="0.35">
      <c r="B37" s="453" t="s">
        <v>251</v>
      </c>
      <c r="C37" s="454"/>
      <c r="D37" s="453"/>
      <c r="E37" s="455"/>
      <c r="F37" s="455"/>
      <c r="G37" s="455"/>
      <c r="H37" s="455"/>
      <c r="I37" s="451"/>
      <c r="J37" s="452"/>
      <c r="K37" s="398" t="s">
        <v>160</v>
      </c>
      <c r="M37" s="449"/>
      <c r="N37" s="450"/>
      <c r="O37" s="449"/>
      <c r="P37" s="449"/>
      <c r="Q37" s="449"/>
      <c r="R37" s="449"/>
      <c r="S37" s="449"/>
      <c r="T37" s="449"/>
      <c r="U37" s="449"/>
      <c r="V37" s="449"/>
      <c r="W37" s="449"/>
      <c r="X37" s="449"/>
      <c r="Y37" s="449"/>
      <c r="Z37" s="449"/>
      <c r="AA37" s="450"/>
      <c r="AB37" s="449"/>
      <c r="AC37" s="449"/>
    </row>
    <row r="38" spans="2:29" s="456" customFormat="1" ht="21.75" customHeight="1" x14ac:dyDescent="0.35">
      <c r="B38" s="453" t="s">
        <v>252</v>
      </c>
      <c r="C38" s="455"/>
      <c r="D38" s="455"/>
      <c r="E38" s="455"/>
      <c r="F38" s="455" t="s">
        <v>253</v>
      </c>
      <c r="G38" s="455"/>
      <c r="H38" s="455"/>
      <c r="I38" s="451"/>
      <c r="J38" s="451"/>
      <c r="K38" s="398" t="s">
        <v>103</v>
      </c>
      <c r="L38" s="444"/>
      <c r="M38" s="449"/>
      <c r="N38" s="449"/>
      <c r="O38" s="449"/>
      <c r="P38" s="449"/>
      <c r="Q38" s="449"/>
      <c r="R38" s="449"/>
      <c r="S38" s="449"/>
      <c r="T38" s="449"/>
      <c r="U38" s="449"/>
      <c r="V38" s="449"/>
      <c r="W38" s="449"/>
      <c r="X38" s="449"/>
      <c r="Y38" s="449"/>
      <c r="Z38" s="449"/>
      <c r="AA38" s="449"/>
      <c r="AB38" s="449"/>
      <c r="AC38" s="457"/>
    </row>
    <row r="39" spans="2:29" s="456" customFormat="1" ht="21.75" customHeight="1" x14ac:dyDescent="0.35">
      <c r="B39" s="453" t="s">
        <v>254</v>
      </c>
      <c r="C39" s="455"/>
      <c r="D39" s="458"/>
      <c r="E39" s="458"/>
      <c r="F39" s="458" t="s">
        <v>255</v>
      </c>
      <c r="G39" s="458"/>
      <c r="H39" s="458"/>
      <c r="I39" s="451"/>
      <c r="J39" s="451"/>
      <c r="K39" s="398" t="s">
        <v>10</v>
      </c>
      <c r="L39" s="444"/>
      <c r="M39" s="449"/>
      <c r="N39" s="449"/>
      <c r="O39" s="449"/>
      <c r="P39" s="449"/>
      <c r="Q39" s="449"/>
      <c r="R39" s="449"/>
      <c r="S39" s="449"/>
      <c r="T39" s="449"/>
      <c r="U39" s="449"/>
      <c r="V39" s="449"/>
      <c r="W39" s="449"/>
      <c r="X39" s="449"/>
      <c r="Y39" s="449"/>
      <c r="Z39" s="449"/>
      <c r="AA39" s="449"/>
      <c r="AB39" s="449"/>
      <c r="AC39" s="457"/>
    </row>
    <row r="40" spans="2:29" s="456" customFormat="1" ht="9.75" customHeight="1" thickBot="1" x14ac:dyDescent="0.35">
      <c r="B40" s="459"/>
      <c r="C40" s="459"/>
      <c r="D40" s="460"/>
      <c r="E40" s="460"/>
      <c r="F40" s="460"/>
      <c r="G40" s="460"/>
      <c r="H40" s="460"/>
      <c r="I40" s="459"/>
      <c r="J40" s="459"/>
      <c r="K40" s="444"/>
      <c r="L40" s="444"/>
      <c r="M40" s="449"/>
      <c r="N40" s="449"/>
      <c r="O40" s="449"/>
      <c r="P40" s="449"/>
      <c r="Q40" s="449"/>
      <c r="R40" s="449"/>
      <c r="S40" s="449"/>
      <c r="T40" s="449"/>
      <c r="U40" s="449"/>
      <c r="V40" s="449"/>
      <c r="W40" s="449"/>
      <c r="X40" s="449"/>
      <c r="Y40" s="449"/>
      <c r="Z40" s="449"/>
      <c r="AA40" s="449"/>
      <c r="AB40" s="449"/>
      <c r="AC40" s="457"/>
    </row>
    <row r="41" spans="2:29" s="456" customFormat="1" ht="9.75" customHeight="1" thickTop="1" x14ac:dyDescent="0.3">
      <c r="B41" s="447"/>
      <c r="C41" s="447"/>
      <c r="D41" s="447"/>
      <c r="E41" s="447"/>
      <c r="F41" s="447"/>
      <c r="G41" s="447"/>
      <c r="H41" s="447"/>
      <c r="I41" s="447"/>
      <c r="J41" s="447"/>
      <c r="K41" s="444"/>
      <c r="L41" s="444"/>
      <c r="M41" s="444"/>
      <c r="N41" s="444"/>
      <c r="O41" s="444"/>
      <c r="P41" s="444"/>
      <c r="Q41" s="444"/>
      <c r="R41" s="444"/>
      <c r="S41" s="444"/>
      <c r="T41" s="444"/>
      <c r="U41" s="444"/>
      <c r="V41" s="444"/>
      <c r="W41" s="444"/>
      <c r="X41" s="444"/>
      <c r="Y41" s="444"/>
      <c r="Z41" s="444"/>
      <c r="AA41" s="444"/>
      <c r="AB41" s="444"/>
    </row>
    <row r="42" spans="2:29" s="461" customFormat="1" ht="15.5" x14ac:dyDescent="0.35">
      <c r="B42" s="462" t="s">
        <v>256</v>
      </c>
      <c r="C42" s="463"/>
      <c r="G42" s="463"/>
      <c r="H42" s="463"/>
      <c r="I42" s="463"/>
      <c r="K42" s="398" t="s">
        <v>257</v>
      </c>
    </row>
    <row r="43" spans="2:29" s="461" customFormat="1" ht="26.25" customHeight="1" x14ac:dyDescent="0.35">
      <c r="B43" s="464" t="s">
        <v>258</v>
      </c>
      <c r="C43" s="465"/>
      <c r="D43" s="466"/>
      <c r="E43" s="666"/>
      <c r="F43" s="666"/>
      <c r="G43" s="666"/>
      <c r="H43" s="666"/>
      <c r="I43" s="666"/>
      <c r="J43" s="313"/>
      <c r="K43" s="398" t="s">
        <v>259</v>
      </c>
    </row>
    <row r="44" spans="2:29" s="262" customFormat="1" ht="39" customHeight="1" x14ac:dyDescent="0.3">
      <c r="B44" s="649" t="s">
        <v>260</v>
      </c>
      <c r="C44" s="643"/>
      <c r="D44" s="643"/>
      <c r="E44" s="643"/>
      <c r="F44" s="643"/>
      <c r="G44" s="643"/>
      <c r="H44" s="643"/>
      <c r="I44" s="643"/>
      <c r="J44" s="643"/>
      <c r="K44" s="650" t="s">
        <v>261</v>
      </c>
    </row>
    <row r="45" spans="2:29" s="456" customFormat="1" ht="9.75" customHeight="1" x14ac:dyDescent="0.3">
      <c r="B45" s="451"/>
      <c r="C45" s="451"/>
      <c r="D45" s="451"/>
      <c r="E45" s="451"/>
      <c r="F45" s="451"/>
      <c r="G45" s="451"/>
      <c r="H45" s="451"/>
      <c r="I45" s="451"/>
      <c r="J45" s="451"/>
      <c r="K45" s="650"/>
    </row>
    <row r="46" spans="2:29" s="262" customFormat="1" ht="21.75" customHeight="1" x14ac:dyDescent="0.3">
      <c r="B46" s="293" t="s">
        <v>262</v>
      </c>
      <c r="C46" s="293"/>
      <c r="D46" s="293"/>
      <c r="E46" s="467"/>
      <c r="F46" s="467"/>
      <c r="G46" s="467"/>
      <c r="H46" s="467"/>
      <c r="I46" s="467"/>
      <c r="J46" s="468"/>
      <c r="K46" s="398" t="s">
        <v>259</v>
      </c>
    </row>
    <row r="47" spans="2:29" s="262" customFormat="1" ht="21.75" customHeight="1" x14ac:dyDescent="0.3">
      <c r="B47" s="293" t="s">
        <v>263</v>
      </c>
      <c r="C47" s="293"/>
      <c r="D47" s="293"/>
      <c r="E47" s="469"/>
      <c r="F47" s="469"/>
      <c r="G47" s="469"/>
      <c r="H47" s="469"/>
      <c r="I47" s="469"/>
      <c r="J47" s="469"/>
      <c r="K47" s="398" t="s">
        <v>264</v>
      </c>
    </row>
    <row r="48" spans="2:29" s="262" customFormat="1" ht="11.25" customHeight="1" x14ac:dyDescent="0.3">
      <c r="B48" s="293"/>
      <c r="C48" s="293"/>
      <c r="D48" s="293"/>
      <c r="E48" s="293"/>
      <c r="F48" s="293"/>
      <c r="G48" s="293"/>
      <c r="H48" s="293"/>
      <c r="I48" s="293"/>
      <c r="J48" s="293"/>
    </row>
    <row r="49" spans="1:29" s="13" customFormat="1" ht="21" customHeight="1" x14ac:dyDescent="0.35">
      <c r="B49" s="470" t="s">
        <v>265</v>
      </c>
      <c r="C49" s="470"/>
      <c r="D49" s="470"/>
      <c r="E49" s="470"/>
      <c r="F49" s="470"/>
      <c r="G49" s="471"/>
      <c r="H49" s="471"/>
      <c r="I49" s="471"/>
      <c r="J49" s="471"/>
      <c r="K49" s="398" t="s">
        <v>161</v>
      </c>
    </row>
    <row r="50" spans="1:29" s="13" customFormat="1" ht="20.25" customHeight="1" x14ac:dyDescent="0.35">
      <c r="B50" s="470" t="s">
        <v>266</v>
      </c>
      <c r="C50" s="470"/>
      <c r="D50" s="470"/>
      <c r="E50" s="470"/>
      <c r="F50" s="470"/>
      <c r="G50" s="470"/>
      <c r="H50" s="470"/>
      <c r="I50" s="470"/>
      <c r="J50" s="470"/>
      <c r="K50" s="398" t="s">
        <v>267</v>
      </c>
    </row>
    <row r="51" spans="1:29" s="13" customFormat="1" ht="21.75" customHeight="1" x14ac:dyDescent="0.35">
      <c r="B51" s="470" t="s">
        <v>268</v>
      </c>
      <c r="C51" s="470"/>
      <c r="D51" s="470"/>
      <c r="E51" s="470"/>
      <c r="F51" s="470"/>
      <c r="G51" s="470"/>
      <c r="H51" s="470"/>
      <c r="I51" s="470"/>
      <c r="J51" s="470"/>
      <c r="K51" s="650" t="s">
        <v>269</v>
      </c>
    </row>
    <row r="52" spans="1:29" s="262" customFormat="1" ht="9.75" customHeight="1" thickBot="1" x14ac:dyDescent="0.35">
      <c r="B52" s="293"/>
      <c r="C52" s="293"/>
      <c r="D52" s="293"/>
      <c r="E52" s="293"/>
      <c r="F52" s="293"/>
      <c r="G52" s="293"/>
      <c r="H52" s="293"/>
      <c r="I52" s="293"/>
      <c r="J52" s="293"/>
      <c r="K52" s="650"/>
    </row>
    <row r="53" spans="1:29" s="262" customFormat="1" ht="21.75" customHeight="1" thickBot="1" x14ac:dyDescent="0.35">
      <c r="B53" s="293" t="s">
        <v>270</v>
      </c>
      <c r="C53" s="293"/>
      <c r="D53" s="472" t="s">
        <v>271</v>
      </c>
      <c r="E53" s="473"/>
      <c r="F53" s="472" t="s">
        <v>272</v>
      </c>
      <c r="G53" s="473"/>
      <c r="H53" s="472" t="s">
        <v>273</v>
      </c>
      <c r="I53" s="293"/>
      <c r="J53" s="467"/>
      <c r="K53" s="398" t="s">
        <v>161</v>
      </c>
    </row>
    <row r="54" spans="1:29" s="456" customFormat="1" ht="9.75" customHeight="1" thickBot="1" x14ac:dyDescent="0.35">
      <c r="B54" s="459"/>
      <c r="C54" s="459"/>
      <c r="D54" s="460"/>
      <c r="E54" s="460"/>
      <c r="F54" s="460"/>
      <c r="G54" s="460"/>
      <c r="H54" s="460"/>
      <c r="I54" s="459"/>
      <c r="J54" s="459"/>
      <c r="K54" s="444"/>
      <c r="L54" s="444"/>
      <c r="M54" s="449"/>
      <c r="N54" s="449"/>
      <c r="O54" s="449"/>
      <c r="P54" s="449"/>
      <c r="Q54" s="449"/>
      <c r="R54" s="449"/>
      <c r="S54" s="449"/>
      <c r="T54" s="449"/>
      <c r="U54" s="449"/>
      <c r="V54" s="449"/>
      <c r="W54" s="449"/>
      <c r="X54" s="449"/>
      <c r="Y54" s="449"/>
      <c r="Z54" s="449"/>
      <c r="AA54" s="449"/>
      <c r="AB54" s="449"/>
      <c r="AC54" s="457"/>
    </row>
    <row r="55" spans="1:29" s="456" customFormat="1" ht="9.75" customHeight="1" thickTop="1" x14ac:dyDescent="0.3">
      <c r="B55" s="447"/>
      <c r="C55" s="447"/>
      <c r="D55" s="447"/>
      <c r="E55" s="447"/>
      <c r="F55" s="447"/>
      <c r="G55" s="447"/>
      <c r="H55" s="447"/>
      <c r="I55" s="447"/>
      <c r="J55" s="447"/>
      <c r="K55" s="444"/>
      <c r="L55" s="444"/>
      <c r="M55" s="444"/>
      <c r="N55" s="444"/>
      <c r="O55" s="444"/>
      <c r="P55" s="444"/>
      <c r="Q55" s="444"/>
      <c r="R55" s="444"/>
      <c r="S55" s="444"/>
      <c r="T55" s="444"/>
      <c r="U55" s="444"/>
      <c r="V55" s="444"/>
      <c r="W55" s="444"/>
      <c r="X55" s="444"/>
      <c r="Y55" s="444"/>
      <c r="Z55" s="444"/>
      <c r="AA55" s="444"/>
      <c r="AB55" s="444"/>
    </row>
    <row r="56" spans="1:29" s="13" customFormat="1" ht="21.75" customHeight="1" x14ac:dyDescent="0.35">
      <c r="B56" s="307" t="str">
        <f>'status of document'!B5</f>
        <v>Effective: 1st November 2018</v>
      </c>
      <c r="C56" s="307"/>
      <c r="E56" s="307"/>
      <c r="F56" s="307"/>
      <c r="G56" s="307"/>
      <c r="H56" s="307" t="str">
        <f>'status of document'!B2</f>
        <v>Release Version 5</v>
      </c>
      <c r="I56" s="307"/>
      <c r="J56" s="308" t="str">
        <f>'status of document'!B7</f>
        <v>© 2018, IRSA</v>
      </c>
    </row>
    <row r="57" spans="1:29" s="309" customFormat="1" ht="15.5" x14ac:dyDescent="0.35">
      <c r="B57" s="304" t="s">
        <v>355</v>
      </c>
      <c r="K57" s="318" t="s">
        <v>104</v>
      </c>
    </row>
    <row r="58" spans="1:29" s="309" customFormat="1" ht="14.5" x14ac:dyDescent="0.35">
      <c r="B58" s="310"/>
    </row>
    <row r="59" spans="1:29" s="309" customFormat="1" ht="14.5" x14ac:dyDescent="0.35">
      <c r="B59" s="310"/>
    </row>
    <row r="60" spans="1:29" x14ac:dyDescent="0.3">
      <c r="A60"/>
      <c r="D60"/>
    </row>
    <row r="61" spans="1:29" x14ac:dyDescent="0.3">
      <c r="A61"/>
      <c r="D61"/>
    </row>
    <row r="62" spans="1:29" x14ac:dyDescent="0.3">
      <c r="A62"/>
      <c r="D62"/>
    </row>
    <row r="63" spans="1:29" x14ac:dyDescent="0.3">
      <c r="A63"/>
      <c r="D63"/>
    </row>
    <row r="64" spans="1:29" x14ac:dyDescent="0.3">
      <c r="A64"/>
      <c r="D64"/>
    </row>
    <row r="65" spans="1:4" x14ac:dyDescent="0.3">
      <c r="A65"/>
      <c r="D65"/>
    </row>
    <row r="66" spans="1:4" x14ac:dyDescent="0.3">
      <c r="A66"/>
      <c r="D66"/>
    </row>
    <row r="67" spans="1:4" x14ac:dyDescent="0.3">
      <c r="A67"/>
      <c r="D67"/>
    </row>
    <row r="68" spans="1:4" x14ac:dyDescent="0.3">
      <c r="A68"/>
      <c r="D68"/>
    </row>
    <row r="69" spans="1:4" x14ac:dyDescent="0.3">
      <c r="A69"/>
      <c r="D69"/>
    </row>
    <row r="70" spans="1:4" x14ac:dyDescent="0.3">
      <c r="A70"/>
      <c r="D70"/>
    </row>
    <row r="71" spans="1:4" x14ac:dyDescent="0.3">
      <c r="A71"/>
      <c r="D71"/>
    </row>
    <row r="72" spans="1:4" x14ac:dyDescent="0.3">
      <c r="A72"/>
      <c r="D72"/>
    </row>
    <row r="73" spans="1:4" x14ac:dyDescent="0.3">
      <c r="A73"/>
      <c r="D73"/>
    </row>
    <row r="74" spans="1:4" x14ac:dyDescent="0.3">
      <c r="A74"/>
      <c r="D74"/>
    </row>
    <row r="75" spans="1:4" x14ac:dyDescent="0.3">
      <c r="A75"/>
      <c r="D75"/>
    </row>
    <row r="76" spans="1:4" x14ac:dyDescent="0.3">
      <c r="A76"/>
      <c r="D76"/>
    </row>
    <row r="77" spans="1:4" x14ac:dyDescent="0.3">
      <c r="A77"/>
      <c r="D77"/>
    </row>
    <row r="78" spans="1:4" x14ac:dyDescent="0.3">
      <c r="A78"/>
      <c r="D78"/>
    </row>
    <row r="79" spans="1:4" x14ac:dyDescent="0.3">
      <c r="A79"/>
      <c r="D79"/>
    </row>
    <row r="80" spans="1:4" x14ac:dyDescent="0.3">
      <c r="A80"/>
      <c r="D80"/>
    </row>
    <row r="81" spans="1:4" x14ac:dyDescent="0.3">
      <c r="A81"/>
      <c r="D81"/>
    </row>
    <row r="82" spans="1:4" x14ac:dyDescent="0.3">
      <c r="A82"/>
      <c r="D82"/>
    </row>
    <row r="83" spans="1:4" x14ac:dyDescent="0.3">
      <c r="A83"/>
      <c r="D83"/>
    </row>
    <row r="84" spans="1:4" x14ac:dyDescent="0.3">
      <c r="A84"/>
      <c r="D84"/>
    </row>
    <row r="85" spans="1:4" x14ac:dyDescent="0.3">
      <c r="A85"/>
      <c r="D85"/>
    </row>
    <row r="86" spans="1:4" x14ac:dyDescent="0.3">
      <c r="A86"/>
      <c r="D86"/>
    </row>
    <row r="87" spans="1:4" x14ac:dyDescent="0.3">
      <c r="A87"/>
      <c r="D87"/>
    </row>
    <row r="88" spans="1:4" x14ac:dyDescent="0.3">
      <c r="A88"/>
      <c r="D88"/>
    </row>
    <row r="89" spans="1:4" x14ac:dyDescent="0.3">
      <c r="A89"/>
      <c r="D89"/>
    </row>
    <row r="90" spans="1:4" x14ac:dyDescent="0.3">
      <c r="A90"/>
      <c r="D90"/>
    </row>
    <row r="91" spans="1:4" x14ac:dyDescent="0.3">
      <c r="A91"/>
      <c r="D91"/>
    </row>
    <row r="92" spans="1:4" x14ac:dyDescent="0.3">
      <c r="A92"/>
      <c r="D92"/>
    </row>
    <row r="93" spans="1:4" x14ac:dyDescent="0.3">
      <c r="A93"/>
      <c r="D93"/>
    </row>
    <row r="94" spans="1:4" x14ac:dyDescent="0.3">
      <c r="A94"/>
      <c r="D94"/>
    </row>
    <row r="95" spans="1:4" x14ac:dyDescent="0.3">
      <c r="A95"/>
      <c r="D95"/>
    </row>
    <row r="96" spans="1:4" x14ac:dyDescent="0.3">
      <c r="A96"/>
      <c r="D96"/>
    </row>
    <row r="97" spans="1:4" x14ac:dyDescent="0.3">
      <c r="A97"/>
      <c r="D97"/>
    </row>
    <row r="98" spans="1:4" x14ac:dyDescent="0.3">
      <c r="A98"/>
      <c r="D98"/>
    </row>
    <row r="99" spans="1:4" x14ac:dyDescent="0.3">
      <c r="A99"/>
      <c r="D99"/>
    </row>
    <row r="100" spans="1:4" x14ac:dyDescent="0.3">
      <c r="A100"/>
      <c r="D100"/>
    </row>
    <row r="101" spans="1:4" x14ac:dyDescent="0.3">
      <c r="A101"/>
      <c r="D101"/>
    </row>
    <row r="102" spans="1:4" x14ac:dyDescent="0.3">
      <c r="A102"/>
      <c r="D102"/>
    </row>
    <row r="103" spans="1:4" x14ac:dyDescent="0.3">
      <c r="A103"/>
      <c r="D103"/>
    </row>
    <row r="104" spans="1:4" x14ac:dyDescent="0.3">
      <c r="A104"/>
      <c r="D104"/>
    </row>
    <row r="105" spans="1:4" x14ac:dyDescent="0.3">
      <c r="A105"/>
      <c r="D105"/>
    </row>
    <row r="106" spans="1:4" x14ac:dyDescent="0.3">
      <c r="A106"/>
      <c r="D106"/>
    </row>
    <row r="107" spans="1:4" x14ac:dyDescent="0.3">
      <c r="A107"/>
      <c r="D107"/>
    </row>
    <row r="108" spans="1:4" x14ac:dyDescent="0.3">
      <c r="A108"/>
      <c r="D108"/>
    </row>
    <row r="109" spans="1:4" x14ac:dyDescent="0.3">
      <c r="A109"/>
      <c r="D109"/>
    </row>
    <row r="110" spans="1:4" x14ac:dyDescent="0.3">
      <c r="A110"/>
      <c r="D110"/>
    </row>
    <row r="111" spans="1:4" x14ac:dyDescent="0.3">
      <c r="A111"/>
      <c r="D111"/>
    </row>
    <row r="112" spans="1:4" x14ac:dyDescent="0.3">
      <c r="A112"/>
      <c r="D112"/>
    </row>
    <row r="113" spans="1:4" x14ac:dyDescent="0.3">
      <c r="A113"/>
      <c r="D113"/>
    </row>
    <row r="114" spans="1:4" x14ac:dyDescent="0.3">
      <c r="A114"/>
      <c r="D114"/>
    </row>
    <row r="115" spans="1:4" x14ac:dyDescent="0.3">
      <c r="A115"/>
      <c r="D115"/>
    </row>
    <row r="116" spans="1:4" x14ac:dyDescent="0.3">
      <c r="A116"/>
      <c r="D116"/>
    </row>
    <row r="117" spans="1:4" x14ac:dyDescent="0.3">
      <c r="A117"/>
      <c r="D117"/>
    </row>
    <row r="118" spans="1:4" x14ac:dyDescent="0.3">
      <c r="A118"/>
      <c r="D118"/>
    </row>
    <row r="119" spans="1:4" x14ac:dyDescent="0.3">
      <c r="A119"/>
      <c r="D119"/>
    </row>
    <row r="120" spans="1:4" x14ac:dyDescent="0.3">
      <c r="A120"/>
      <c r="D120"/>
    </row>
    <row r="121" spans="1:4" x14ac:dyDescent="0.3">
      <c r="A121"/>
      <c r="D121"/>
    </row>
    <row r="122" spans="1:4" x14ac:dyDescent="0.3">
      <c r="A122"/>
      <c r="D122"/>
    </row>
    <row r="123" spans="1:4" x14ac:dyDescent="0.3">
      <c r="A123"/>
      <c r="D123"/>
    </row>
    <row r="124" spans="1:4" x14ac:dyDescent="0.3">
      <c r="A124"/>
      <c r="D124"/>
    </row>
    <row r="125" spans="1:4" x14ac:dyDescent="0.3">
      <c r="A125"/>
      <c r="D125"/>
    </row>
    <row r="126" spans="1:4" x14ac:dyDescent="0.3">
      <c r="A126"/>
      <c r="D126"/>
    </row>
    <row r="127" spans="1:4" x14ac:dyDescent="0.3">
      <c r="A127"/>
      <c r="D127"/>
    </row>
    <row r="128" spans="1:4" x14ac:dyDescent="0.3">
      <c r="A128"/>
      <c r="D128"/>
    </row>
    <row r="129" spans="1:4" x14ac:dyDescent="0.3">
      <c r="A129"/>
      <c r="D129"/>
    </row>
    <row r="130" spans="1:4" x14ac:dyDescent="0.3">
      <c r="A130"/>
      <c r="D130"/>
    </row>
    <row r="131" spans="1:4" x14ac:dyDescent="0.3">
      <c r="A131"/>
      <c r="D131"/>
    </row>
    <row r="132" spans="1:4" x14ac:dyDescent="0.3">
      <c r="A132"/>
      <c r="D132"/>
    </row>
    <row r="133" spans="1:4" x14ac:dyDescent="0.3">
      <c r="A133"/>
      <c r="D133"/>
    </row>
    <row r="134" spans="1:4" x14ac:dyDescent="0.3">
      <c r="A134"/>
      <c r="D134"/>
    </row>
    <row r="135" spans="1:4" x14ac:dyDescent="0.3">
      <c r="A135"/>
      <c r="D135"/>
    </row>
    <row r="136" spans="1:4" x14ac:dyDescent="0.3">
      <c r="A136"/>
      <c r="D136"/>
    </row>
    <row r="137" spans="1:4" x14ac:dyDescent="0.3">
      <c r="A137"/>
      <c r="D137"/>
    </row>
    <row r="138" spans="1:4" x14ac:dyDescent="0.3">
      <c r="A138"/>
      <c r="D138"/>
    </row>
    <row r="139" spans="1:4" x14ac:dyDescent="0.3">
      <c r="A139"/>
      <c r="D139"/>
    </row>
    <row r="140" spans="1:4" x14ac:dyDescent="0.3">
      <c r="A140"/>
      <c r="D140"/>
    </row>
    <row r="141" spans="1:4" x14ac:dyDescent="0.3">
      <c r="A141"/>
      <c r="D141"/>
    </row>
    <row r="142" spans="1:4" x14ac:dyDescent="0.3">
      <c r="A142"/>
      <c r="D142"/>
    </row>
    <row r="143" spans="1:4" x14ac:dyDescent="0.3">
      <c r="A143"/>
      <c r="D143"/>
    </row>
    <row r="144" spans="1:4" x14ac:dyDescent="0.3">
      <c r="A144"/>
      <c r="D144"/>
    </row>
    <row r="145" spans="1:4" x14ac:dyDescent="0.3">
      <c r="A145"/>
      <c r="D145"/>
    </row>
    <row r="146" spans="1:4" x14ac:dyDescent="0.3">
      <c r="A146"/>
      <c r="D146"/>
    </row>
    <row r="147" spans="1:4" x14ac:dyDescent="0.3">
      <c r="A147"/>
      <c r="D147"/>
    </row>
    <row r="148" spans="1:4" x14ac:dyDescent="0.3">
      <c r="A148"/>
      <c r="D148"/>
    </row>
    <row r="149" spans="1:4" x14ac:dyDescent="0.3">
      <c r="A149"/>
      <c r="D149"/>
    </row>
    <row r="150" spans="1:4" x14ac:dyDescent="0.3">
      <c r="A150"/>
      <c r="D150"/>
    </row>
    <row r="151" spans="1:4" x14ac:dyDescent="0.3">
      <c r="A151"/>
      <c r="D151"/>
    </row>
    <row r="152" spans="1:4" x14ac:dyDescent="0.3">
      <c r="A152"/>
      <c r="D152"/>
    </row>
    <row r="153" spans="1:4" x14ac:dyDescent="0.3">
      <c r="A153"/>
      <c r="D153"/>
    </row>
    <row r="154" spans="1:4" x14ac:dyDescent="0.3">
      <c r="A154"/>
      <c r="D154"/>
    </row>
    <row r="155" spans="1:4" x14ac:dyDescent="0.3">
      <c r="A155"/>
      <c r="D155"/>
    </row>
    <row r="156" spans="1:4" x14ac:dyDescent="0.3">
      <c r="A156"/>
      <c r="D156"/>
    </row>
    <row r="157" spans="1:4" x14ac:dyDescent="0.3">
      <c r="A157"/>
      <c r="D157"/>
    </row>
    <row r="158" spans="1:4" x14ac:dyDescent="0.3">
      <c r="A158"/>
      <c r="D158"/>
    </row>
    <row r="159" spans="1:4" x14ac:dyDescent="0.3">
      <c r="A159"/>
      <c r="D159"/>
    </row>
    <row r="160" spans="1:4" x14ac:dyDescent="0.3">
      <c r="A160"/>
      <c r="D160"/>
    </row>
    <row r="161" spans="1:4" x14ac:dyDescent="0.3">
      <c r="A161"/>
      <c r="D161"/>
    </row>
    <row r="162" spans="1:4" x14ac:dyDescent="0.3">
      <c r="A162"/>
      <c r="D162"/>
    </row>
    <row r="163" spans="1:4" x14ac:dyDescent="0.3">
      <c r="A163"/>
      <c r="D163"/>
    </row>
    <row r="164" spans="1:4" x14ac:dyDescent="0.3">
      <c r="A164"/>
      <c r="D164"/>
    </row>
    <row r="165" spans="1:4" x14ac:dyDescent="0.3">
      <c r="A165"/>
      <c r="D165"/>
    </row>
    <row r="166" spans="1:4" x14ac:dyDescent="0.3">
      <c r="A166"/>
      <c r="D166"/>
    </row>
    <row r="167" spans="1:4" x14ac:dyDescent="0.3">
      <c r="A167"/>
      <c r="D167"/>
    </row>
    <row r="168" spans="1:4" x14ac:dyDescent="0.3">
      <c r="A168"/>
      <c r="D168"/>
    </row>
    <row r="169" spans="1:4" x14ac:dyDescent="0.3">
      <c r="A169"/>
      <c r="D169"/>
    </row>
    <row r="170" spans="1:4" x14ac:dyDescent="0.3">
      <c r="A170"/>
      <c r="D170"/>
    </row>
    <row r="171" spans="1:4" x14ac:dyDescent="0.3">
      <c r="A171"/>
      <c r="D171"/>
    </row>
    <row r="172" spans="1:4" x14ac:dyDescent="0.3">
      <c r="A172"/>
      <c r="D172"/>
    </row>
    <row r="173" spans="1:4" x14ac:dyDescent="0.3">
      <c r="A173"/>
      <c r="D173"/>
    </row>
    <row r="174" spans="1:4" x14ac:dyDescent="0.3">
      <c r="A174"/>
      <c r="D174"/>
    </row>
    <row r="175" spans="1:4" x14ac:dyDescent="0.3">
      <c r="A175"/>
      <c r="D175"/>
    </row>
    <row r="176" spans="1:4" x14ac:dyDescent="0.3">
      <c r="A176"/>
      <c r="D176"/>
    </row>
    <row r="177" spans="1:4" x14ac:dyDescent="0.3">
      <c r="A177"/>
      <c r="D177"/>
    </row>
    <row r="178" spans="1:4" x14ac:dyDescent="0.3">
      <c r="A178"/>
      <c r="D178"/>
    </row>
    <row r="179" spans="1:4" x14ac:dyDescent="0.3">
      <c r="A179"/>
      <c r="D179"/>
    </row>
    <row r="180" spans="1:4" x14ac:dyDescent="0.3">
      <c r="A180"/>
      <c r="D180"/>
    </row>
    <row r="181" spans="1:4" x14ac:dyDescent="0.3">
      <c r="A181"/>
      <c r="D181"/>
    </row>
    <row r="182" spans="1:4" x14ac:dyDescent="0.3">
      <c r="A182"/>
      <c r="D182"/>
    </row>
    <row r="183" spans="1:4" x14ac:dyDescent="0.3">
      <c r="A183"/>
      <c r="D183"/>
    </row>
    <row r="184" spans="1:4" x14ac:dyDescent="0.3">
      <c r="A184"/>
      <c r="D184"/>
    </row>
    <row r="185" spans="1:4" x14ac:dyDescent="0.3">
      <c r="A185"/>
      <c r="D185"/>
    </row>
    <row r="186" spans="1:4" x14ac:dyDescent="0.3">
      <c r="A186"/>
      <c r="D186"/>
    </row>
    <row r="187" spans="1:4" x14ac:dyDescent="0.3">
      <c r="A187"/>
      <c r="D187"/>
    </row>
    <row r="188" spans="1:4" x14ac:dyDescent="0.3">
      <c r="A188"/>
      <c r="D188"/>
    </row>
    <row r="189" spans="1:4" x14ac:dyDescent="0.3">
      <c r="A189"/>
      <c r="D189"/>
    </row>
    <row r="190" spans="1:4" x14ac:dyDescent="0.3">
      <c r="A190"/>
      <c r="D190"/>
    </row>
    <row r="191" spans="1:4" x14ac:dyDescent="0.3">
      <c r="A191"/>
      <c r="D191"/>
    </row>
    <row r="192" spans="1:4" x14ac:dyDescent="0.3">
      <c r="A192"/>
      <c r="D192"/>
    </row>
    <row r="193" spans="1:4" x14ac:dyDescent="0.3">
      <c r="A193"/>
      <c r="D193"/>
    </row>
    <row r="194" spans="1:4" x14ac:dyDescent="0.3">
      <c r="A194"/>
      <c r="D194"/>
    </row>
    <row r="195" spans="1:4" x14ac:dyDescent="0.3">
      <c r="A195"/>
      <c r="D195"/>
    </row>
    <row r="196" spans="1:4" x14ac:dyDescent="0.3">
      <c r="A196"/>
      <c r="D196"/>
    </row>
    <row r="197" spans="1:4" x14ac:dyDescent="0.3">
      <c r="A197"/>
      <c r="D197"/>
    </row>
    <row r="198" spans="1:4" x14ac:dyDescent="0.3">
      <c r="A198"/>
      <c r="D198"/>
    </row>
    <row r="199" spans="1:4" x14ac:dyDescent="0.3">
      <c r="A199"/>
      <c r="D199"/>
    </row>
    <row r="200" spans="1:4" x14ac:dyDescent="0.3">
      <c r="A200"/>
      <c r="D200"/>
    </row>
    <row r="201" spans="1:4" x14ac:dyDescent="0.3">
      <c r="A201"/>
      <c r="D201"/>
    </row>
    <row r="202" spans="1:4" x14ac:dyDescent="0.3">
      <c r="A202"/>
      <c r="D202"/>
    </row>
    <row r="203" spans="1:4" x14ac:dyDescent="0.3">
      <c r="A203"/>
      <c r="D203"/>
    </row>
    <row r="204" spans="1:4" x14ac:dyDescent="0.3">
      <c r="A204"/>
      <c r="D204"/>
    </row>
    <row r="205" spans="1:4" x14ac:dyDescent="0.3">
      <c r="A205"/>
      <c r="D205"/>
    </row>
    <row r="206" spans="1:4" x14ac:dyDescent="0.3">
      <c r="A206"/>
      <c r="D206"/>
    </row>
    <row r="207" spans="1:4" x14ac:dyDescent="0.3">
      <c r="A207"/>
      <c r="D207"/>
    </row>
    <row r="208" spans="1:4" x14ac:dyDescent="0.3">
      <c r="A208"/>
      <c r="D208"/>
    </row>
    <row r="209" spans="1:4" x14ac:dyDescent="0.3">
      <c r="A209"/>
      <c r="D209"/>
    </row>
    <row r="210" spans="1:4" x14ac:dyDescent="0.3">
      <c r="A210"/>
      <c r="D210"/>
    </row>
    <row r="211" spans="1:4" x14ac:dyDescent="0.3">
      <c r="A211"/>
      <c r="D211"/>
    </row>
    <row r="212" spans="1:4" x14ac:dyDescent="0.3">
      <c r="A212"/>
      <c r="D212"/>
    </row>
    <row r="213" spans="1:4" x14ac:dyDescent="0.3">
      <c r="A213"/>
      <c r="D213"/>
    </row>
    <row r="214" spans="1:4" x14ac:dyDescent="0.3">
      <c r="A214"/>
      <c r="D214"/>
    </row>
    <row r="215" spans="1:4" x14ac:dyDescent="0.3">
      <c r="A215"/>
      <c r="D215"/>
    </row>
    <row r="216" spans="1:4" x14ac:dyDescent="0.3">
      <c r="A216"/>
      <c r="D216"/>
    </row>
    <row r="217" spans="1:4" x14ac:dyDescent="0.3">
      <c r="A217"/>
      <c r="D217"/>
    </row>
    <row r="218" spans="1:4" x14ac:dyDescent="0.3">
      <c r="A218"/>
      <c r="D218"/>
    </row>
    <row r="219" spans="1:4" x14ac:dyDescent="0.3">
      <c r="A219"/>
      <c r="D219"/>
    </row>
    <row r="220" spans="1:4" x14ac:dyDescent="0.3">
      <c r="A220"/>
      <c r="D220"/>
    </row>
    <row r="221" spans="1:4" x14ac:dyDescent="0.3">
      <c r="A221"/>
      <c r="D221"/>
    </row>
    <row r="222" spans="1:4" x14ac:dyDescent="0.3">
      <c r="A222"/>
      <c r="D222"/>
    </row>
    <row r="223" spans="1:4" x14ac:dyDescent="0.3">
      <c r="A223"/>
      <c r="D223"/>
    </row>
    <row r="224" spans="1:4" x14ac:dyDescent="0.3">
      <c r="A224"/>
      <c r="D224"/>
    </row>
    <row r="225" spans="1:4" x14ac:dyDescent="0.3">
      <c r="A225"/>
      <c r="D225"/>
    </row>
    <row r="226" spans="1:4" x14ac:dyDescent="0.3">
      <c r="A226"/>
      <c r="D226"/>
    </row>
    <row r="227" spans="1:4" x14ac:dyDescent="0.3">
      <c r="A227"/>
      <c r="D227"/>
    </row>
    <row r="228" spans="1:4" x14ac:dyDescent="0.3">
      <c r="A228"/>
      <c r="D228"/>
    </row>
    <row r="229" spans="1:4" x14ac:dyDescent="0.3">
      <c r="A229"/>
      <c r="D229"/>
    </row>
    <row r="230" spans="1:4" x14ac:dyDescent="0.3">
      <c r="A230"/>
      <c r="D230"/>
    </row>
    <row r="231" spans="1:4" x14ac:dyDescent="0.3">
      <c r="A231"/>
      <c r="D231"/>
    </row>
    <row r="232" spans="1:4" x14ac:dyDescent="0.3">
      <c r="A232"/>
      <c r="D232"/>
    </row>
    <row r="233" spans="1:4" x14ac:dyDescent="0.3">
      <c r="A233"/>
      <c r="D233"/>
    </row>
    <row r="234" spans="1:4" x14ac:dyDescent="0.3">
      <c r="A234"/>
      <c r="D234"/>
    </row>
    <row r="235" spans="1:4" x14ac:dyDescent="0.3">
      <c r="A235"/>
      <c r="D235"/>
    </row>
    <row r="236" spans="1:4" x14ac:dyDescent="0.3">
      <c r="A236"/>
      <c r="D236"/>
    </row>
    <row r="237" spans="1:4" x14ac:dyDescent="0.3">
      <c r="A237"/>
      <c r="D237"/>
    </row>
    <row r="238" spans="1:4" x14ac:dyDescent="0.3">
      <c r="A238"/>
      <c r="D238"/>
    </row>
    <row r="239" spans="1:4" x14ac:dyDescent="0.3">
      <c r="A239"/>
      <c r="D239"/>
    </row>
    <row r="240" spans="1:4" x14ac:dyDescent="0.3">
      <c r="A240"/>
      <c r="D240"/>
    </row>
    <row r="241" spans="1:4" x14ac:dyDescent="0.3">
      <c r="A241"/>
      <c r="D241"/>
    </row>
    <row r="242" spans="1:4" x14ac:dyDescent="0.3">
      <c r="A242"/>
      <c r="D242"/>
    </row>
    <row r="243" spans="1:4" x14ac:dyDescent="0.3">
      <c r="A243"/>
      <c r="D243"/>
    </row>
    <row r="244" spans="1:4" x14ac:dyDescent="0.3">
      <c r="A244"/>
      <c r="D244"/>
    </row>
    <row r="245" spans="1:4" x14ac:dyDescent="0.3">
      <c r="A245"/>
      <c r="D245"/>
    </row>
    <row r="246" spans="1:4" x14ac:dyDescent="0.3">
      <c r="A246"/>
      <c r="D246"/>
    </row>
    <row r="247" spans="1:4" x14ac:dyDescent="0.3">
      <c r="A247"/>
      <c r="D247"/>
    </row>
    <row r="248" spans="1:4" x14ac:dyDescent="0.3">
      <c r="A248"/>
      <c r="D248"/>
    </row>
    <row r="249" spans="1:4" x14ac:dyDescent="0.3">
      <c r="A249"/>
      <c r="D249"/>
    </row>
    <row r="250" spans="1:4" x14ac:dyDescent="0.3">
      <c r="A250"/>
      <c r="D250"/>
    </row>
    <row r="251" spans="1:4" x14ac:dyDescent="0.3">
      <c r="A251"/>
      <c r="D251"/>
    </row>
    <row r="252" spans="1:4" x14ac:dyDescent="0.3">
      <c r="A252"/>
      <c r="D252"/>
    </row>
    <row r="253" spans="1:4" x14ac:dyDescent="0.3">
      <c r="A253"/>
      <c r="D253"/>
    </row>
    <row r="254" spans="1:4" x14ac:dyDescent="0.3">
      <c r="A254"/>
      <c r="D254"/>
    </row>
    <row r="255" spans="1:4" x14ac:dyDescent="0.3">
      <c r="A255"/>
      <c r="D255"/>
    </row>
    <row r="256" spans="1:4" x14ac:dyDescent="0.3">
      <c r="A256"/>
      <c r="D256"/>
    </row>
    <row r="257" spans="1:4" x14ac:dyDescent="0.3">
      <c r="A257"/>
      <c r="D257"/>
    </row>
    <row r="258" spans="1:4" x14ac:dyDescent="0.3">
      <c r="A258"/>
      <c r="D258"/>
    </row>
    <row r="259" spans="1:4" x14ac:dyDescent="0.3">
      <c r="A259"/>
      <c r="D259"/>
    </row>
    <row r="260" spans="1:4" x14ac:dyDescent="0.3">
      <c r="A260"/>
      <c r="D260"/>
    </row>
    <row r="261" spans="1:4" x14ac:dyDescent="0.3">
      <c r="A261"/>
      <c r="D261"/>
    </row>
    <row r="262" spans="1:4" x14ac:dyDescent="0.3">
      <c r="A262"/>
      <c r="D262"/>
    </row>
    <row r="263" spans="1:4" x14ac:dyDescent="0.3">
      <c r="A263"/>
      <c r="D263"/>
    </row>
    <row r="264" spans="1:4" x14ac:dyDescent="0.3">
      <c r="A264"/>
      <c r="D264"/>
    </row>
    <row r="265" spans="1:4" x14ac:dyDescent="0.3">
      <c r="A265"/>
      <c r="D265"/>
    </row>
    <row r="266" spans="1:4" x14ac:dyDescent="0.3">
      <c r="A266"/>
      <c r="D266"/>
    </row>
    <row r="267" spans="1:4" x14ac:dyDescent="0.3">
      <c r="A267"/>
      <c r="D267"/>
    </row>
    <row r="268" spans="1:4" x14ac:dyDescent="0.3">
      <c r="A268"/>
      <c r="D268"/>
    </row>
    <row r="269" spans="1:4" x14ac:dyDescent="0.3">
      <c r="A269"/>
      <c r="D269"/>
    </row>
    <row r="270" spans="1:4" x14ac:dyDescent="0.3">
      <c r="A270"/>
      <c r="D270"/>
    </row>
    <row r="271" spans="1:4" x14ac:dyDescent="0.3">
      <c r="A271"/>
      <c r="D271"/>
    </row>
    <row r="272" spans="1:4" x14ac:dyDescent="0.3">
      <c r="A272"/>
      <c r="D272"/>
    </row>
    <row r="273" spans="1:4" x14ac:dyDescent="0.3">
      <c r="A273"/>
      <c r="D273"/>
    </row>
    <row r="274" spans="1:4" x14ac:dyDescent="0.3">
      <c r="A274"/>
      <c r="D274"/>
    </row>
    <row r="275" spans="1:4" x14ac:dyDescent="0.3">
      <c r="A275"/>
      <c r="D275"/>
    </row>
    <row r="276" spans="1:4" x14ac:dyDescent="0.3">
      <c r="A276"/>
      <c r="D276"/>
    </row>
    <row r="277" spans="1:4" x14ac:dyDescent="0.3">
      <c r="A277"/>
      <c r="D277"/>
    </row>
    <row r="278" spans="1:4" x14ac:dyDescent="0.3">
      <c r="A278"/>
      <c r="D278"/>
    </row>
    <row r="279" spans="1:4" x14ac:dyDescent="0.3">
      <c r="A279"/>
      <c r="D279"/>
    </row>
    <row r="280" spans="1:4" x14ac:dyDescent="0.3">
      <c r="A280"/>
      <c r="D280"/>
    </row>
    <row r="281" spans="1:4" x14ac:dyDescent="0.3">
      <c r="A281"/>
      <c r="D281"/>
    </row>
    <row r="282" spans="1:4" x14ac:dyDescent="0.3">
      <c r="A282"/>
      <c r="D282"/>
    </row>
    <row r="283" spans="1:4" x14ac:dyDescent="0.3">
      <c r="A283"/>
      <c r="D283"/>
    </row>
    <row r="284" spans="1:4" x14ac:dyDescent="0.3">
      <c r="A284"/>
      <c r="D284"/>
    </row>
    <row r="285" spans="1:4" x14ac:dyDescent="0.3">
      <c r="A285"/>
      <c r="D285"/>
    </row>
    <row r="286" spans="1:4" x14ac:dyDescent="0.3">
      <c r="A286"/>
      <c r="D286"/>
    </row>
    <row r="287" spans="1:4" x14ac:dyDescent="0.3">
      <c r="A287"/>
      <c r="D287"/>
    </row>
    <row r="288" spans="1:4" x14ac:dyDescent="0.3">
      <c r="A288"/>
      <c r="D288"/>
    </row>
    <row r="289" spans="1:4" x14ac:dyDescent="0.3">
      <c r="A289"/>
      <c r="D289"/>
    </row>
    <row r="290" spans="1:4" x14ac:dyDescent="0.3">
      <c r="A290"/>
      <c r="D290"/>
    </row>
    <row r="291" spans="1:4" x14ac:dyDescent="0.3">
      <c r="A291"/>
      <c r="D291"/>
    </row>
    <row r="292" spans="1:4" x14ac:dyDescent="0.3">
      <c r="A292"/>
      <c r="D292"/>
    </row>
    <row r="293" spans="1:4" x14ac:dyDescent="0.3">
      <c r="A293"/>
      <c r="D293"/>
    </row>
    <row r="294" spans="1:4" x14ac:dyDescent="0.3">
      <c r="A294"/>
      <c r="D294"/>
    </row>
    <row r="295" spans="1:4" x14ac:dyDescent="0.3">
      <c r="A295"/>
      <c r="D295"/>
    </row>
    <row r="296" spans="1:4" x14ac:dyDescent="0.3">
      <c r="A296"/>
      <c r="D296"/>
    </row>
    <row r="297" spans="1:4" x14ac:dyDescent="0.3">
      <c r="A297"/>
      <c r="D297"/>
    </row>
    <row r="298" spans="1:4" x14ac:dyDescent="0.3">
      <c r="A298"/>
      <c r="D298"/>
    </row>
    <row r="299" spans="1:4" x14ac:dyDescent="0.3">
      <c r="A299"/>
      <c r="D299"/>
    </row>
    <row r="300" spans="1:4" x14ac:dyDescent="0.3">
      <c r="A300"/>
      <c r="D300"/>
    </row>
    <row r="301" spans="1:4" x14ac:dyDescent="0.3">
      <c r="A301"/>
      <c r="D301"/>
    </row>
    <row r="302" spans="1:4" x14ac:dyDescent="0.3">
      <c r="A302"/>
      <c r="D302"/>
    </row>
    <row r="303" spans="1:4" x14ac:dyDescent="0.3">
      <c r="A303"/>
      <c r="D303"/>
    </row>
    <row r="304" spans="1:4" x14ac:dyDescent="0.3">
      <c r="A304"/>
      <c r="D304"/>
    </row>
    <row r="305" spans="1:4" x14ac:dyDescent="0.3">
      <c r="A305"/>
      <c r="D305"/>
    </row>
    <row r="306" spans="1:4" x14ac:dyDescent="0.3">
      <c r="A306"/>
      <c r="D306"/>
    </row>
    <row r="307" spans="1:4" x14ac:dyDescent="0.3">
      <c r="A307"/>
      <c r="D307"/>
    </row>
    <row r="308" spans="1:4" x14ac:dyDescent="0.3">
      <c r="A308"/>
      <c r="D308"/>
    </row>
    <row r="309" spans="1:4" x14ac:dyDescent="0.3">
      <c r="A309"/>
      <c r="D309"/>
    </row>
    <row r="310" spans="1:4" x14ac:dyDescent="0.3">
      <c r="A310"/>
      <c r="D310"/>
    </row>
    <row r="311" spans="1:4" x14ac:dyDescent="0.3">
      <c r="A311"/>
      <c r="D311"/>
    </row>
    <row r="312" spans="1:4" x14ac:dyDescent="0.3">
      <c r="A312"/>
      <c r="D312"/>
    </row>
    <row r="313" spans="1:4" x14ac:dyDescent="0.3">
      <c r="A313"/>
      <c r="D313"/>
    </row>
    <row r="314" spans="1:4" x14ac:dyDescent="0.3">
      <c r="A314"/>
      <c r="D314"/>
    </row>
    <row r="315" spans="1:4" x14ac:dyDescent="0.3">
      <c r="A315"/>
      <c r="D315"/>
    </row>
    <row r="316" spans="1:4" x14ac:dyDescent="0.3">
      <c r="A316"/>
      <c r="D316"/>
    </row>
    <row r="317" spans="1:4" x14ac:dyDescent="0.3">
      <c r="A317"/>
      <c r="D317"/>
    </row>
    <row r="318" spans="1:4" x14ac:dyDescent="0.3">
      <c r="A318"/>
      <c r="D318"/>
    </row>
    <row r="319" spans="1:4" x14ac:dyDescent="0.3">
      <c r="A319"/>
      <c r="D319"/>
    </row>
    <row r="320" spans="1:4" x14ac:dyDescent="0.3">
      <c r="A320"/>
      <c r="D320"/>
    </row>
    <row r="321" spans="1:4" x14ac:dyDescent="0.3">
      <c r="A321"/>
      <c r="D321"/>
    </row>
    <row r="322" spans="1:4" x14ac:dyDescent="0.3">
      <c r="A322"/>
      <c r="D322"/>
    </row>
    <row r="323" spans="1:4" x14ac:dyDescent="0.3">
      <c r="A323"/>
      <c r="D323"/>
    </row>
    <row r="324" spans="1:4" x14ac:dyDescent="0.3">
      <c r="A324"/>
      <c r="D324"/>
    </row>
    <row r="325" spans="1:4" x14ac:dyDescent="0.3">
      <c r="A325"/>
      <c r="D325"/>
    </row>
    <row r="326" spans="1:4" x14ac:dyDescent="0.3">
      <c r="A326"/>
      <c r="D326"/>
    </row>
    <row r="327" spans="1:4" x14ac:dyDescent="0.3">
      <c r="A327"/>
      <c r="D327"/>
    </row>
    <row r="328" spans="1:4" x14ac:dyDescent="0.3">
      <c r="A328"/>
      <c r="D328"/>
    </row>
    <row r="329" spans="1:4" x14ac:dyDescent="0.3">
      <c r="A329"/>
      <c r="D329"/>
    </row>
    <row r="330" spans="1:4" x14ac:dyDescent="0.3">
      <c r="A330"/>
      <c r="D330"/>
    </row>
    <row r="331" spans="1:4" x14ac:dyDescent="0.3">
      <c r="A331"/>
      <c r="D331"/>
    </row>
    <row r="332" spans="1:4" x14ac:dyDescent="0.3">
      <c r="A332"/>
      <c r="D332"/>
    </row>
    <row r="333" spans="1:4" x14ac:dyDescent="0.3">
      <c r="A333"/>
      <c r="D333"/>
    </row>
    <row r="334" spans="1:4" x14ac:dyDescent="0.3">
      <c r="A334"/>
      <c r="D334"/>
    </row>
    <row r="335" spans="1:4" x14ac:dyDescent="0.3">
      <c r="A335"/>
      <c r="D335"/>
    </row>
    <row r="336" spans="1:4" x14ac:dyDescent="0.3">
      <c r="A336"/>
      <c r="D336"/>
    </row>
    <row r="337" spans="1:4" x14ac:dyDescent="0.3">
      <c r="A337"/>
      <c r="D337"/>
    </row>
    <row r="338" spans="1:4" x14ac:dyDescent="0.3">
      <c r="A338"/>
      <c r="D338"/>
    </row>
    <row r="339" spans="1:4" x14ac:dyDescent="0.3">
      <c r="A339"/>
      <c r="D339"/>
    </row>
    <row r="340" spans="1:4" x14ac:dyDescent="0.3">
      <c r="A340"/>
      <c r="D340"/>
    </row>
    <row r="341" spans="1:4" x14ac:dyDescent="0.3">
      <c r="A341"/>
      <c r="D341"/>
    </row>
    <row r="342" spans="1:4" x14ac:dyDescent="0.3">
      <c r="A342"/>
      <c r="D342"/>
    </row>
    <row r="343" spans="1:4" x14ac:dyDescent="0.3">
      <c r="A343"/>
      <c r="D343"/>
    </row>
    <row r="344" spans="1:4" x14ac:dyDescent="0.3">
      <c r="A344"/>
      <c r="D344"/>
    </row>
    <row r="345" spans="1:4" x14ac:dyDescent="0.3">
      <c r="A345"/>
      <c r="D345"/>
    </row>
    <row r="346" spans="1:4" x14ac:dyDescent="0.3">
      <c r="A346"/>
      <c r="D346"/>
    </row>
    <row r="347" spans="1:4" x14ac:dyDescent="0.3">
      <c r="A347"/>
      <c r="D347"/>
    </row>
    <row r="348" spans="1:4" x14ac:dyDescent="0.3">
      <c r="A348"/>
      <c r="D348"/>
    </row>
    <row r="349" spans="1:4" x14ac:dyDescent="0.3">
      <c r="A349"/>
      <c r="D349"/>
    </row>
    <row r="350" spans="1:4" x14ac:dyDescent="0.3">
      <c r="A350"/>
      <c r="D350"/>
    </row>
    <row r="351" spans="1:4" x14ac:dyDescent="0.3">
      <c r="A351"/>
      <c r="D351"/>
    </row>
    <row r="352" spans="1:4" x14ac:dyDescent="0.3">
      <c r="A352"/>
      <c r="D352"/>
    </row>
    <row r="353" spans="1:4" x14ac:dyDescent="0.3">
      <c r="A353"/>
      <c r="D353"/>
    </row>
    <row r="354" spans="1:4" x14ac:dyDescent="0.3">
      <c r="A354"/>
      <c r="D354"/>
    </row>
    <row r="355" spans="1:4" x14ac:dyDescent="0.3">
      <c r="A355"/>
      <c r="D355"/>
    </row>
    <row r="356" spans="1:4" x14ac:dyDescent="0.3">
      <c r="A356"/>
      <c r="D356"/>
    </row>
    <row r="357" spans="1:4" x14ac:dyDescent="0.3">
      <c r="A357"/>
      <c r="D357"/>
    </row>
    <row r="358" spans="1:4" x14ac:dyDescent="0.3">
      <c r="A358"/>
      <c r="D358"/>
    </row>
    <row r="359" spans="1:4" x14ac:dyDescent="0.3">
      <c r="A359"/>
      <c r="D359"/>
    </row>
    <row r="360" spans="1:4" x14ac:dyDescent="0.3">
      <c r="A360"/>
      <c r="D360"/>
    </row>
    <row r="361" spans="1:4" x14ac:dyDescent="0.3">
      <c r="A361"/>
      <c r="D361"/>
    </row>
    <row r="362" spans="1:4" x14ac:dyDescent="0.3">
      <c r="A362"/>
      <c r="D362"/>
    </row>
    <row r="363" spans="1:4" x14ac:dyDescent="0.3">
      <c r="A363"/>
      <c r="D363"/>
    </row>
    <row r="364" spans="1:4" x14ac:dyDescent="0.3">
      <c r="A364"/>
      <c r="D364"/>
    </row>
    <row r="365" spans="1:4" x14ac:dyDescent="0.3">
      <c r="A365"/>
      <c r="D365"/>
    </row>
    <row r="366" spans="1:4" x14ac:dyDescent="0.3">
      <c r="A366"/>
      <c r="D366"/>
    </row>
    <row r="367" spans="1:4" x14ac:dyDescent="0.3">
      <c r="A367"/>
      <c r="D367"/>
    </row>
    <row r="368" spans="1:4" x14ac:dyDescent="0.3">
      <c r="A368"/>
      <c r="D368"/>
    </row>
    <row r="369" spans="1:4" x14ac:dyDescent="0.3">
      <c r="A369"/>
      <c r="D369"/>
    </row>
    <row r="370" spans="1:4" x14ac:dyDescent="0.3">
      <c r="A370"/>
      <c r="D370"/>
    </row>
    <row r="371" spans="1:4" x14ac:dyDescent="0.3">
      <c r="A371"/>
      <c r="D371"/>
    </row>
    <row r="372" spans="1:4" x14ac:dyDescent="0.3">
      <c r="A372"/>
      <c r="D372"/>
    </row>
    <row r="373" spans="1:4" x14ac:dyDescent="0.3">
      <c r="A373"/>
      <c r="D373"/>
    </row>
    <row r="374" spans="1:4" x14ac:dyDescent="0.3">
      <c r="A374"/>
      <c r="D374"/>
    </row>
    <row r="375" spans="1:4" x14ac:dyDescent="0.3">
      <c r="A375"/>
      <c r="D375"/>
    </row>
    <row r="376" spans="1:4" x14ac:dyDescent="0.3">
      <c r="A376"/>
      <c r="D376"/>
    </row>
    <row r="377" spans="1:4" x14ac:dyDescent="0.3">
      <c r="A377"/>
      <c r="D377"/>
    </row>
    <row r="378" spans="1:4" x14ac:dyDescent="0.3">
      <c r="A378"/>
      <c r="D378"/>
    </row>
    <row r="379" spans="1:4" x14ac:dyDescent="0.3">
      <c r="A379"/>
      <c r="D379"/>
    </row>
    <row r="380" spans="1:4" x14ac:dyDescent="0.3">
      <c r="A380"/>
      <c r="D380"/>
    </row>
    <row r="381" spans="1:4" x14ac:dyDescent="0.3">
      <c r="A381"/>
      <c r="D381"/>
    </row>
    <row r="382" spans="1:4" x14ac:dyDescent="0.3">
      <c r="A382"/>
      <c r="D382"/>
    </row>
    <row r="383" spans="1:4" x14ac:dyDescent="0.3">
      <c r="A383"/>
      <c r="D383"/>
    </row>
    <row r="384" spans="1:4" x14ac:dyDescent="0.3">
      <c r="A384"/>
      <c r="D384"/>
    </row>
    <row r="385" spans="1:4" x14ac:dyDescent="0.3">
      <c r="A385"/>
      <c r="D385"/>
    </row>
    <row r="386" spans="1:4" x14ac:dyDescent="0.3">
      <c r="A386"/>
      <c r="D386"/>
    </row>
    <row r="387" spans="1:4" x14ac:dyDescent="0.3">
      <c r="A387"/>
      <c r="D387"/>
    </row>
    <row r="388" spans="1:4" x14ac:dyDescent="0.3">
      <c r="A388"/>
      <c r="D388"/>
    </row>
    <row r="389" spans="1:4" x14ac:dyDescent="0.3">
      <c r="A389"/>
      <c r="D389"/>
    </row>
    <row r="390" spans="1:4" x14ac:dyDescent="0.3">
      <c r="A390"/>
      <c r="D390"/>
    </row>
    <row r="391" spans="1:4" x14ac:dyDescent="0.3">
      <c r="A391"/>
      <c r="D391"/>
    </row>
    <row r="392" spans="1:4" x14ac:dyDescent="0.3">
      <c r="A392"/>
      <c r="D392"/>
    </row>
    <row r="393" spans="1:4" x14ac:dyDescent="0.3">
      <c r="A393"/>
      <c r="D393"/>
    </row>
    <row r="394" spans="1:4" x14ac:dyDescent="0.3">
      <c r="A394"/>
      <c r="D394"/>
    </row>
    <row r="395" spans="1:4" x14ac:dyDescent="0.3">
      <c r="A395"/>
      <c r="D395"/>
    </row>
    <row r="396" spans="1:4" x14ac:dyDescent="0.3">
      <c r="A396"/>
      <c r="D396"/>
    </row>
    <row r="397" spans="1:4" x14ac:dyDescent="0.3">
      <c r="A397"/>
      <c r="D397"/>
    </row>
    <row r="398" spans="1:4" x14ac:dyDescent="0.3">
      <c r="A398"/>
      <c r="D398"/>
    </row>
    <row r="399" spans="1:4" x14ac:dyDescent="0.3">
      <c r="A399"/>
      <c r="D399"/>
    </row>
    <row r="400" spans="1:4" x14ac:dyDescent="0.3">
      <c r="A400"/>
      <c r="D400"/>
    </row>
    <row r="401" spans="1:4" x14ac:dyDescent="0.3">
      <c r="A401"/>
      <c r="D401"/>
    </row>
    <row r="402" spans="1:4" x14ac:dyDescent="0.3">
      <c r="A402"/>
      <c r="D402"/>
    </row>
    <row r="403" spans="1:4" x14ac:dyDescent="0.3">
      <c r="A403"/>
      <c r="D403"/>
    </row>
    <row r="404" spans="1:4" x14ac:dyDescent="0.3">
      <c r="A404"/>
      <c r="D404"/>
    </row>
    <row r="405" spans="1:4" x14ac:dyDescent="0.3">
      <c r="A405"/>
      <c r="D405"/>
    </row>
    <row r="406" spans="1:4" x14ac:dyDescent="0.3">
      <c r="A406"/>
      <c r="D406"/>
    </row>
    <row r="407" spans="1:4" x14ac:dyDescent="0.3">
      <c r="A407"/>
      <c r="D407"/>
    </row>
    <row r="408" spans="1:4" x14ac:dyDescent="0.3">
      <c r="A408"/>
      <c r="D408"/>
    </row>
    <row r="409" spans="1:4" x14ac:dyDescent="0.3">
      <c r="A409"/>
      <c r="D409"/>
    </row>
    <row r="410" spans="1:4" x14ac:dyDescent="0.3">
      <c r="A410"/>
      <c r="D410"/>
    </row>
    <row r="411" spans="1:4" x14ac:dyDescent="0.3">
      <c r="A411"/>
      <c r="D411"/>
    </row>
    <row r="412" spans="1:4" x14ac:dyDescent="0.3">
      <c r="A412"/>
      <c r="D412"/>
    </row>
    <row r="413" spans="1:4" x14ac:dyDescent="0.3">
      <c r="A413"/>
      <c r="D413"/>
    </row>
    <row r="414" spans="1:4" x14ac:dyDescent="0.3">
      <c r="A414"/>
      <c r="D414"/>
    </row>
    <row r="415" spans="1:4" x14ac:dyDescent="0.3">
      <c r="A415"/>
      <c r="D415"/>
    </row>
    <row r="416" spans="1:4" x14ac:dyDescent="0.3">
      <c r="A416"/>
      <c r="D416"/>
    </row>
    <row r="417" spans="1:4" x14ac:dyDescent="0.3">
      <c r="A417"/>
      <c r="D417"/>
    </row>
    <row r="418" spans="1:4" x14ac:dyDescent="0.3">
      <c r="A418"/>
      <c r="D418"/>
    </row>
    <row r="419" spans="1:4" x14ac:dyDescent="0.3">
      <c r="A419"/>
      <c r="D419"/>
    </row>
    <row r="420" spans="1:4" x14ac:dyDescent="0.3">
      <c r="A420"/>
      <c r="D420"/>
    </row>
    <row r="421" spans="1:4" x14ac:dyDescent="0.3">
      <c r="A421"/>
      <c r="D421"/>
    </row>
    <row r="422" spans="1:4" x14ac:dyDescent="0.3">
      <c r="A422"/>
      <c r="D422"/>
    </row>
    <row r="423" spans="1:4" x14ac:dyDescent="0.3">
      <c r="A423"/>
      <c r="D423"/>
    </row>
    <row r="424" spans="1:4" x14ac:dyDescent="0.3">
      <c r="A424"/>
      <c r="D424"/>
    </row>
    <row r="425" spans="1:4" x14ac:dyDescent="0.3">
      <c r="A425"/>
      <c r="D425"/>
    </row>
    <row r="426" spans="1:4" x14ac:dyDescent="0.3">
      <c r="A426"/>
      <c r="D426"/>
    </row>
    <row r="427" spans="1:4" x14ac:dyDescent="0.3">
      <c r="A427"/>
      <c r="D427"/>
    </row>
    <row r="428" spans="1:4" x14ac:dyDescent="0.3">
      <c r="A428"/>
      <c r="D428"/>
    </row>
    <row r="429" spans="1:4" x14ac:dyDescent="0.3">
      <c r="A429"/>
      <c r="D429"/>
    </row>
    <row r="430" spans="1:4" x14ac:dyDescent="0.3">
      <c r="A430"/>
      <c r="D430"/>
    </row>
    <row r="431" spans="1:4" x14ac:dyDescent="0.3">
      <c r="A431"/>
      <c r="D431"/>
    </row>
    <row r="432" spans="1:4" x14ac:dyDescent="0.3">
      <c r="A432"/>
      <c r="D432"/>
    </row>
    <row r="433" spans="1:4" x14ac:dyDescent="0.3">
      <c r="A433"/>
      <c r="D433"/>
    </row>
    <row r="434" spans="1:4" x14ac:dyDescent="0.3">
      <c r="A434"/>
      <c r="D434"/>
    </row>
    <row r="435" spans="1:4" x14ac:dyDescent="0.3">
      <c r="A435"/>
      <c r="D435"/>
    </row>
    <row r="436" spans="1:4" x14ac:dyDescent="0.3">
      <c r="A436"/>
      <c r="D436"/>
    </row>
    <row r="437" spans="1:4" x14ac:dyDescent="0.3">
      <c r="A437"/>
      <c r="D437"/>
    </row>
    <row r="438" spans="1:4" x14ac:dyDescent="0.3">
      <c r="A438"/>
      <c r="D438"/>
    </row>
    <row r="439" spans="1:4" x14ac:dyDescent="0.3">
      <c r="A439"/>
      <c r="D439"/>
    </row>
    <row r="440" spans="1:4" x14ac:dyDescent="0.3">
      <c r="A440"/>
      <c r="D440"/>
    </row>
    <row r="441" spans="1:4" x14ac:dyDescent="0.3">
      <c r="A441"/>
      <c r="D441"/>
    </row>
    <row r="442" spans="1:4" x14ac:dyDescent="0.3">
      <c r="A442"/>
      <c r="D442"/>
    </row>
    <row r="443" spans="1:4" x14ac:dyDescent="0.3">
      <c r="A443"/>
      <c r="D443"/>
    </row>
    <row r="444" spans="1:4" x14ac:dyDescent="0.3">
      <c r="A444"/>
      <c r="D444"/>
    </row>
    <row r="445" spans="1:4" x14ac:dyDescent="0.3">
      <c r="A445"/>
      <c r="D445"/>
    </row>
    <row r="446" spans="1:4" x14ac:dyDescent="0.3">
      <c r="A446"/>
      <c r="D446"/>
    </row>
    <row r="447" spans="1:4" x14ac:dyDescent="0.3">
      <c r="A447"/>
      <c r="D447"/>
    </row>
    <row r="448" spans="1:4" x14ac:dyDescent="0.3">
      <c r="A448"/>
      <c r="D448"/>
    </row>
    <row r="449" spans="1:4" x14ac:dyDescent="0.3">
      <c r="A449"/>
      <c r="D449"/>
    </row>
    <row r="450" spans="1:4" x14ac:dyDescent="0.3">
      <c r="A450"/>
      <c r="D450"/>
    </row>
    <row r="451" spans="1:4" x14ac:dyDescent="0.3">
      <c r="A451"/>
      <c r="D451"/>
    </row>
    <row r="452" spans="1:4" x14ac:dyDescent="0.3">
      <c r="A452"/>
      <c r="D452"/>
    </row>
    <row r="453" spans="1:4" x14ac:dyDescent="0.3">
      <c r="A453"/>
      <c r="D453"/>
    </row>
    <row r="454" spans="1:4" x14ac:dyDescent="0.3">
      <c r="A454"/>
      <c r="D454"/>
    </row>
    <row r="455" spans="1:4" x14ac:dyDescent="0.3">
      <c r="A455"/>
      <c r="D455"/>
    </row>
    <row r="456" spans="1:4" x14ac:dyDescent="0.3">
      <c r="A456"/>
      <c r="D456"/>
    </row>
    <row r="457" spans="1:4" x14ac:dyDescent="0.3">
      <c r="A457"/>
      <c r="D457"/>
    </row>
    <row r="458" spans="1:4" x14ac:dyDescent="0.3">
      <c r="A458"/>
      <c r="D458"/>
    </row>
    <row r="459" spans="1:4" x14ac:dyDescent="0.3">
      <c r="A459"/>
      <c r="D459"/>
    </row>
    <row r="460" spans="1:4" x14ac:dyDescent="0.3">
      <c r="A460"/>
      <c r="D460"/>
    </row>
    <row r="461" spans="1:4" x14ac:dyDescent="0.3">
      <c r="A461"/>
      <c r="D461"/>
    </row>
    <row r="462" spans="1:4" x14ac:dyDescent="0.3">
      <c r="A462"/>
      <c r="D462"/>
    </row>
    <row r="463" spans="1:4" x14ac:dyDescent="0.3">
      <c r="A463"/>
      <c r="D463"/>
    </row>
    <row r="464" spans="1:4" x14ac:dyDescent="0.3">
      <c r="A464"/>
      <c r="D464"/>
    </row>
    <row r="465" spans="1:4" x14ac:dyDescent="0.3">
      <c r="A465"/>
      <c r="D465"/>
    </row>
    <row r="466" spans="1:4" x14ac:dyDescent="0.3">
      <c r="A466"/>
      <c r="D466"/>
    </row>
    <row r="467" spans="1:4" x14ac:dyDescent="0.3">
      <c r="A467"/>
      <c r="D467"/>
    </row>
    <row r="468" spans="1:4" x14ac:dyDescent="0.3">
      <c r="A468"/>
      <c r="D468"/>
    </row>
    <row r="469" spans="1:4" x14ac:dyDescent="0.3">
      <c r="A469"/>
      <c r="D469"/>
    </row>
    <row r="470" spans="1:4" x14ac:dyDescent="0.3">
      <c r="A470"/>
      <c r="D470"/>
    </row>
    <row r="471" spans="1:4" x14ac:dyDescent="0.3">
      <c r="A471"/>
      <c r="D471"/>
    </row>
    <row r="472" spans="1:4" x14ac:dyDescent="0.3">
      <c r="A472"/>
      <c r="D472"/>
    </row>
    <row r="473" spans="1:4" x14ac:dyDescent="0.3">
      <c r="A473"/>
      <c r="D473"/>
    </row>
    <row r="474" spans="1:4" x14ac:dyDescent="0.3">
      <c r="A474"/>
      <c r="D474"/>
    </row>
    <row r="475" spans="1:4" x14ac:dyDescent="0.3">
      <c r="A475"/>
      <c r="D475"/>
    </row>
    <row r="476" spans="1:4" x14ac:dyDescent="0.3">
      <c r="A476"/>
      <c r="D476"/>
    </row>
    <row r="477" spans="1:4" x14ac:dyDescent="0.3">
      <c r="A477"/>
      <c r="D477"/>
    </row>
    <row r="478" spans="1:4" x14ac:dyDescent="0.3">
      <c r="A478"/>
      <c r="D478"/>
    </row>
    <row r="479" spans="1:4" x14ac:dyDescent="0.3">
      <c r="A479"/>
      <c r="D479"/>
    </row>
    <row r="480" spans="1:4" x14ac:dyDescent="0.3">
      <c r="A480"/>
      <c r="D480"/>
    </row>
    <row r="481" spans="1:4" x14ac:dyDescent="0.3">
      <c r="A481"/>
      <c r="D481"/>
    </row>
    <row r="482" spans="1:4" x14ac:dyDescent="0.3">
      <c r="A482"/>
      <c r="D482"/>
    </row>
    <row r="483" spans="1:4" x14ac:dyDescent="0.3">
      <c r="A483"/>
      <c r="D483"/>
    </row>
    <row r="484" spans="1:4" x14ac:dyDescent="0.3">
      <c r="A484"/>
      <c r="D484"/>
    </row>
    <row r="485" spans="1:4" x14ac:dyDescent="0.3">
      <c r="A485"/>
      <c r="D485"/>
    </row>
    <row r="486" spans="1:4" x14ac:dyDescent="0.3">
      <c r="A486"/>
      <c r="D486"/>
    </row>
    <row r="487" spans="1:4" x14ac:dyDescent="0.3">
      <c r="A487"/>
      <c r="D487"/>
    </row>
    <row r="488" spans="1:4" x14ac:dyDescent="0.3">
      <c r="A488"/>
      <c r="D488"/>
    </row>
    <row r="489" spans="1:4" x14ac:dyDescent="0.3">
      <c r="A489"/>
      <c r="D489"/>
    </row>
    <row r="490" spans="1:4" x14ac:dyDescent="0.3">
      <c r="A490"/>
      <c r="D490"/>
    </row>
    <row r="491" spans="1:4" x14ac:dyDescent="0.3">
      <c r="A491"/>
      <c r="D491"/>
    </row>
    <row r="492" spans="1:4" x14ac:dyDescent="0.3">
      <c r="A492"/>
      <c r="D492"/>
    </row>
    <row r="493" spans="1:4" x14ac:dyDescent="0.3">
      <c r="A493"/>
      <c r="D493"/>
    </row>
    <row r="494" spans="1:4" x14ac:dyDescent="0.3">
      <c r="A494"/>
      <c r="D494"/>
    </row>
    <row r="495" spans="1:4" x14ac:dyDescent="0.3">
      <c r="A495"/>
      <c r="D495"/>
    </row>
    <row r="496" spans="1:4" x14ac:dyDescent="0.3">
      <c r="A496"/>
      <c r="D496"/>
    </row>
    <row r="497" spans="1:4" x14ac:dyDescent="0.3">
      <c r="A497"/>
      <c r="D497"/>
    </row>
    <row r="498" spans="1:4" x14ac:dyDescent="0.3">
      <c r="A498"/>
      <c r="D498"/>
    </row>
    <row r="499" spans="1:4" x14ac:dyDescent="0.3">
      <c r="A499"/>
      <c r="D499"/>
    </row>
    <row r="500" spans="1:4" x14ac:dyDescent="0.3">
      <c r="A500"/>
      <c r="D500"/>
    </row>
    <row r="501" spans="1:4" x14ac:dyDescent="0.3">
      <c r="A501"/>
      <c r="D501"/>
    </row>
    <row r="502" spans="1:4" x14ac:dyDescent="0.3">
      <c r="A502"/>
      <c r="D502"/>
    </row>
    <row r="503" spans="1:4" x14ac:dyDescent="0.3">
      <c r="A503"/>
      <c r="D503"/>
    </row>
    <row r="504" spans="1:4" x14ac:dyDescent="0.3">
      <c r="A504"/>
      <c r="D504"/>
    </row>
    <row r="505" spans="1:4" x14ac:dyDescent="0.3">
      <c r="A505"/>
      <c r="D505"/>
    </row>
    <row r="506" spans="1:4" x14ac:dyDescent="0.3">
      <c r="A506"/>
      <c r="D506"/>
    </row>
    <row r="507" spans="1:4" x14ac:dyDescent="0.3">
      <c r="A507"/>
      <c r="D507"/>
    </row>
    <row r="508" spans="1:4" x14ac:dyDescent="0.3">
      <c r="A508"/>
      <c r="D508"/>
    </row>
    <row r="509" spans="1:4" x14ac:dyDescent="0.3">
      <c r="A509"/>
      <c r="D509"/>
    </row>
    <row r="510" spans="1:4" x14ac:dyDescent="0.3">
      <c r="A510"/>
      <c r="D510"/>
    </row>
    <row r="511" spans="1:4" x14ac:dyDescent="0.3">
      <c r="A511"/>
      <c r="D511"/>
    </row>
    <row r="512" spans="1:4" x14ac:dyDescent="0.3">
      <c r="A512"/>
      <c r="D512"/>
    </row>
    <row r="513" spans="1:4" x14ac:dyDescent="0.3">
      <c r="A513"/>
      <c r="D513"/>
    </row>
    <row r="514" spans="1:4" x14ac:dyDescent="0.3">
      <c r="A514"/>
      <c r="D514"/>
    </row>
    <row r="515" spans="1:4" x14ac:dyDescent="0.3">
      <c r="A515"/>
      <c r="D515"/>
    </row>
    <row r="516" spans="1:4" x14ac:dyDescent="0.3">
      <c r="A516"/>
      <c r="D516"/>
    </row>
    <row r="517" spans="1:4" x14ac:dyDescent="0.3">
      <c r="A517"/>
      <c r="D517"/>
    </row>
    <row r="518" spans="1:4" x14ac:dyDescent="0.3">
      <c r="A518"/>
      <c r="D518"/>
    </row>
    <row r="519" spans="1:4" x14ac:dyDescent="0.3">
      <c r="A519"/>
      <c r="D519"/>
    </row>
    <row r="520" spans="1:4" x14ac:dyDescent="0.3">
      <c r="A520"/>
      <c r="D520"/>
    </row>
    <row r="521" spans="1:4" x14ac:dyDescent="0.3">
      <c r="A521"/>
      <c r="D521"/>
    </row>
    <row r="522" spans="1:4" x14ac:dyDescent="0.3">
      <c r="A522"/>
      <c r="D522"/>
    </row>
    <row r="523" spans="1:4" x14ac:dyDescent="0.3">
      <c r="A523"/>
      <c r="D523"/>
    </row>
    <row r="524" spans="1:4" x14ac:dyDescent="0.3">
      <c r="A524"/>
      <c r="D524"/>
    </row>
    <row r="525" spans="1:4" x14ac:dyDescent="0.3">
      <c r="A525"/>
      <c r="D525"/>
    </row>
    <row r="526" spans="1:4" x14ac:dyDescent="0.3">
      <c r="A526"/>
      <c r="D526"/>
    </row>
    <row r="527" spans="1:4" x14ac:dyDescent="0.3">
      <c r="A527"/>
      <c r="D527"/>
    </row>
    <row r="528" spans="1:4" x14ac:dyDescent="0.3">
      <c r="A528"/>
      <c r="D528"/>
    </row>
    <row r="529" spans="1:4" x14ac:dyDescent="0.3">
      <c r="A529"/>
      <c r="D529"/>
    </row>
    <row r="530" spans="1:4" x14ac:dyDescent="0.3">
      <c r="A530"/>
      <c r="D530"/>
    </row>
    <row r="531" spans="1:4" x14ac:dyDescent="0.3">
      <c r="A531"/>
      <c r="D531"/>
    </row>
    <row r="532" spans="1:4" x14ac:dyDescent="0.3">
      <c r="A532"/>
      <c r="D532"/>
    </row>
    <row r="533" spans="1:4" x14ac:dyDescent="0.3">
      <c r="A533"/>
      <c r="D533"/>
    </row>
    <row r="534" spans="1:4" x14ac:dyDescent="0.3">
      <c r="A534"/>
      <c r="D534"/>
    </row>
    <row r="535" spans="1:4" x14ac:dyDescent="0.3">
      <c r="A535"/>
      <c r="D535"/>
    </row>
    <row r="536" spans="1:4" x14ac:dyDescent="0.3">
      <c r="A536"/>
      <c r="D536"/>
    </row>
    <row r="537" spans="1:4" x14ac:dyDescent="0.3">
      <c r="A537"/>
      <c r="D537"/>
    </row>
    <row r="538" spans="1:4" x14ac:dyDescent="0.3">
      <c r="A538"/>
      <c r="D538"/>
    </row>
    <row r="539" spans="1:4" x14ac:dyDescent="0.3">
      <c r="A539"/>
      <c r="D539"/>
    </row>
    <row r="540" spans="1:4" x14ac:dyDescent="0.3">
      <c r="A540"/>
      <c r="D540"/>
    </row>
    <row r="541" spans="1:4" x14ac:dyDescent="0.3">
      <c r="A541"/>
      <c r="D541"/>
    </row>
    <row r="542" spans="1:4" x14ac:dyDescent="0.3">
      <c r="A542"/>
      <c r="D542"/>
    </row>
    <row r="543" spans="1:4" x14ac:dyDescent="0.3">
      <c r="A543"/>
      <c r="D543"/>
    </row>
    <row r="544" spans="1:4" x14ac:dyDescent="0.3">
      <c r="A544"/>
      <c r="D544"/>
    </row>
    <row r="545" spans="1:4" x14ac:dyDescent="0.3">
      <c r="A545"/>
      <c r="D545"/>
    </row>
    <row r="546" spans="1:4" x14ac:dyDescent="0.3">
      <c r="A546"/>
      <c r="D546"/>
    </row>
    <row r="547" spans="1:4" x14ac:dyDescent="0.3">
      <c r="A547"/>
      <c r="D547"/>
    </row>
    <row r="548" spans="1:4" x14ac:dyDescent="0.3">
      <c r="A548"/>
      <c r="D548"/>
    </row>
    <row r="549" spans="1:4" x14ac:dyDescent="0.3">
      <c r="A549"/>
      <c r="D549"/>
    </row>
    <row r="550" spans="1:4" x14ac:dyDescent="0.3">
      <c r="A550"/>
      <c r="D550"/>
    </row>
    <row r="551" spans="1:4" x14ac:dyDescent="0.3">
      <c r="A551"/>
      <c r="D551"/>
    </row>
    <row r="552" spans="1:4" x14ac:dyDescent="0.3">
      <c r="A552"/>
      <c r="D552"/>
    </row>
    <row r="553" spans="1:4" x14ac:dyDescent="0.3">
      <c r="A553"/>
      <c r="D553"/>
    </row>
    <row r="554" spans="1:4" x14ac:dyDescent="0.3">
      <c r="A554"/>
      <c r="D554"/>
    </row>
    <row r="555" spans="1:4" x14ac:dyDescent="0.3">
      <c r="A555"/>
      <c r="D555"/>
    </row>
    <row r="556" spans="1:4" x14ac:dyDescent="0.3">
      <c r="A556"/>
      <c r="D556"/>
    </row>
    <row r="557" spans="1:4" x14ac:dyDescent="0.3">
      <c r="A557"/>
      <c r="D557"/>
    </row>
    <row r="558" spans="1:4" x14ac:dyDescent="0.3">
      <c r="A558"/>
      <c r="D558"/>
    </row>
    <row r="559" spans="1:4" x14ac:dyDescent="0.3">
      <c r="A559"/>
      <c r="D559"/>
    </row>
    <row r="560" spans="1:4" x14ac:dyDescent="0.3">
      <c r="A560"/>
      <c r="D560"/>
    </row>
    <row r="561" spans="1:4" x14ac:dyDescent="0.3">
      <c r="A561"/>
      <c r="D561"/>
    </row>
    <row r="562" spans="1:4" x14ac:dyDescent="0.3">
      <c r="A562"/>
      <c r="D562"/>
    </row>
    <row r="563" spans="1:4" x14ac:dyDescent="0.3">
      <c r="A563"/>
      <c r="D563"/>
    </row>
    <row r="564" spans="1:4" x14ac:dyDescent="0.3">
      <c r="A564"/>
      <c r="D564"/>
    </row>
    <row r="565" spans="1:4" x14ac:dyDescent="0.3">
      <c r="A565"/>
      <c r="D565"/>
    </row>
    <row r="566" spans="1:4" x14ac:dyDescent="0.3">
      <c r="A566"/>
      <c r="D566"/>
    </row>
    <row r="567" spans="1:4" x14ac:dyDescent="0.3">
      <c r="A567"/>
      <c r="D567"/>
    </row>
    <row r="568" spans="1:4" x14ac:dyDescent="0.3">
      <c r="A568"/>
      <c r="D568"/>
    </row>
    <row r="569" spans="1:4" x14ac:dyDescent="0.3">
      <c r="A569"/>
      <c r="D569"/>
    </row>
    <row r="570" spans="1:4" x14ac:dyDescent="0.3">
      <c r="A570"/>
      <c r="D570"/>
    </row>
    <row r="571" spans="1:4" x14ac:dyDescent="0.3">
      <c r="A571"/>
      <c r="D571"/>
    </row>
    <row r="572" spans="1:4" x14ac:dyDescent="0.3">
      <c r="A572"/>
      <c r="D572"/>
    </row>
    <row r="573" spans="1:4" x14ac:dyDescent="0.3">
      <c r="A573"/>
      <c r="D573"/>
    </row>
    <row r="574" spans="1:4" x14ac:dyDescent="0.3">
      <c r="A574"/>
      <c r="D574"/>
    </row>
    <row r="575" spans="1:4" x14ac:dyDescent="0.3">
      <c r="A575"/>
      <c r="D575"/>
    </row>
    <row r="576" spans="1:4" x14ac:dyDescent="0.3">
      <c r="A576"/>
      <c r="D576"/>
    </row>
    <row r="577" spans="1:4" x14ac:dyDescent="0.3">
      <c r="A577"/>
      <c r="D577"/>
    </row>
    <row r="578" spans="1:4" x14ac:dyDescent="0.3">
      <c r="A578"/>
      <c r="D578"/>
    </row>
    <row r="579" spans="1:4" x14ac:dyDescent="0.3">
      <c r="A579"/>
      <c r="D579"/>
    </row>
    <row r="580" spans="1:4" x14ac:dyDescent="0.3">
      <c r="A580"/>
      <c r="D580"/>
    </row>
    <row r="581" spans="1:4" x14ac:dyDescent="0.3">
      <c r="A581"/>
      <c r="D581"/>
    </row>
    <row r="582" spans="1:4" x14ac:dyDescent="0.3">
      <c r="A582"/>
      <c r="D582"/>
    </row>
    <row r="583" spans="1:4" x14ac:dyDescent="0.3">
      <c r="A583"/>
      <c r="D583"/>
    </row>
    <row r="584" spans="1:4" x14ac:dyDescent="0.3">
      <c r="A584"/>
      <c r="D584"/>
    </row>
    <row r="585" spans="1:4" x14ac:dyDescent="0.3">
      <c r="A585"/>
      <c r="D585"/>
    </row>
    <row r="586" spans="1:4" x14ac:dyDescent="0.3">
      <c r="A586"/>
      <c r="D586"/>
    </row>
    <row r="587" spans="1:4" x14ac:dyDescent="0.3">
      <c r="A587"/>
      <c r="D587"/>
    </row>
    <row r="588" spans="1:4" x14ac:dyDescent="0.3">
      <c r="A588"/>
      <c r="D588"/>
    </row>
    <row r="589" spans="1:4" x14ac:dyDescent="0.3">
      <c r="A589"/>
      <c r="D589"/>
    </row>
    <row r="590" spans="1:4" x14ac:dyDescent="0.3">
      <c r="A590"/>
      <c r="D590"/>
    </row>
    <row r="591" spans="1:4" x14ac:dyDescent="0.3">
      <c r="A591"/>
      <c r="D591"/>
    </row>
    <row r="592" spans="1:4" x14ac:dyDescent="0.3">
      <c r="A592"/>
      <c r="D592"/>
    </row>
    <row r="593" spans="1:4" x14ac:dyDescent="0.3">
      <c r="A593"/>
      <c r="D593"/>
    </row>
    <row r="594" spans="1:4" x14ac:dyDescent="0.3">
      <c r="A594"/>
      <c r="D594"/>
    </row>
    <row r="595" spans="1:4" x14ac:dyDescent="0.3">
      <c r="A595"/>
      <c r="D595"/>
    </row>
    <row r="596" spans="1:4" x14ac:dyDescent="0.3">
      <c r="A596"/>
      <c r="D596"/>
    </row>
    <row r="597" spans="1:4" x14ac:dyDescent="0.3">
      <c r="A597"/>
      <c r="D597"/>
    </row>
    <row r="598" spans="1:4" x14ac:dyDescent="0.3">
      <c r="A598"/>
      <c r="D598"/>
    </row>
    <row r="599" spans="1:4" x14ac:dyDescent="0.3">
      <c r="A599"/>
      <c r="D599"/>
    </row>
    <row r="600" spans="1:4" x14ac:dyDescent="0.3">
      <c r="A600"/>
      <c r="D600"/>
    </row>
    <row r="601" spans="1:4" x14ac:dyDescent="0.3">
      <c r="A601"/>
      <c r="D601"/>
    </row>
    <row r="602" spans="1:4" x14ac:dyDescent="0.3">
      <c r="A602"/>
      <c r="D602"/>
    </row>
    <row r="603" spans="1:4" x14ac:dyDescent="0.3">
      <c r="A603"/>
      <c r="D603"/>
    </row>
    <row r="604" spans="1:4" x14ac:dyDescent="0.3">
      <c r="A604"/>
      <c r="D604"/>
    </row>
    <row r="605" spans="1:4" x14ac:dyDescent="0.3">
      <c r="A605"/>
      <c r="D605"/>
    </row>
    <row r="606" spans="1:4" x14ac:dyDescent="0.3">
      <c r="A606"/>
      <c r="D606"/>
    </row>
    <row r="607" spans="1:4" x14ac:dyDescent="0.3">
      <c r="A607"/>
      <c r="D607"/>
    </row>
    <row r="608" spans="1:4" x14ac:dyDescent="0.3">
      <c r="A608"/>
      <c r="D608"/>
    </row>
    <row r="609" spans="1:4" x14ac:dyDescent="0.3">
      <c r="A609"/>
      <c r="D609"/>
    </row>
    <row r="610" spans="1:4" x14ac:dyDescent="0.3">
      <c r="A610"/>
      <c r="D610"/>
    </row>
    <row r="611" spans="1:4" x14ac:dyDescent="0.3">
      <c r="A611"/>
      <c r="D611"/>
    </row>
    <row r="612" spans="1:4" x14ac:dyDescent="0.3">
      <c r="A612"/>
      <c r="D612"/>
    </row>
    <row r="613" spans="1:4" x14ac:dyDescent="0.3">
      <c r="A613"/>
      <c r="D613"/>
    </row>
    <row r="614" spans="1:4" x14ac:dyDescent="0.3">
      <c r="A614"/>
      <c r="D614"/>
    </row>
    <row r="615" spans="1:4" x14ac:dyDescent="0.3">
      <c r="A615"/>
      <c r="D615"/>
    </row>
    <row r="616" spans="1:4" x14ac:dyDescent="0.3">
      <c r="A616"/>
      <c r="D616"/>
    </row>
    <row r="617" spans="1:4" x14ac:dyDescent="0.3">
      <c r="A617"/>
      <c r="D617"/>
    </row>
    <row r="618" spans="1:4" x14ac:dyDescent="0.3">
      <c r="A618"/>
      <c r="D618"/>
    </row>
    <row r="619" spans="1:4" x14ac:dyDescent="0.3">
      <c r="A619"/>
      <c r="D619"/>
    </row>
    <row r="620" spans="1:4" x14ac:dyDescent="0.3">
      <c r="A620"/>
      <c r="D620"/>
    </row>
    <row r="621" spans="1:4" x14ac:dyDescent="0.3">
      <c r="A621"/>
      <c r="D621"/>
    </row>
    <row r="622" spans="1:4" x14ac:dyDescent="0.3">
      <c r="A622"/>
      <c r="D622"/>
    </row>
    <row r="623" spans="1:4" x14ac:dyDescent="0.3">
      <c r="A623"/>
      <c r="D623"/>
    </row>
    <row r="624" spans="1:4" x14ac:dyDescent="0.3">
      <c r="A624"/>
      <c r="D624"/>
    </row>
    <row r="625" spans="1:4" x14ac:dyDescent="0.3">
      <c r="A625"/>
      <c r="D625"/>
    </row>
    <row r="626" spans="1:4" x14ac:dyDescent="0.3">
      <c r="A626"/>
      <c r="D626"/>
    </row>
    <row r="627" spans="1:4" x14ac:dyDescent="0.3">
      <c r="A627"/>
      <c r="D627"/>
    </row>
    <row r="628" spans="1:4" x14ac:dyDescent="0.3">
      <c r="A628"/>
      <c r="D628"/>
    </row>
    <row r="629" spans="1:4" x14ac:dyDescent="0.3">
      <c r="A629"/>
      <c r="D629"/>
    </row>
    <row r="630" spans="1:4" x14ac:dyDescent="0.3">
      <c r="A630"/>
      <c r="D630"/>
    </row>
    <row r="631" spans="1:4" x14ac:dyDescent="0.3">
      <c r="A631"/>
      <c r="D631"/>
    </row>
    <row r="632" spans="1:4" x14ac:dyDescent="0.3">
      <c r="A632"/>
      <c r="D632"/>
    </row>
    <row r="633" spans="1:4" x14ac:dyDescent="0.3">
      <c r="A633"/>
      <c r="D633"/>
    </row>
    <row r="634" spans="1:4" x14ac:dyDescent="0.3">
      <c r="A634"/>
      <c r="D634"/>
    </row>
    <row r="635" spans="1:4" x14ac:dyDescent="0.3">
      <c r="A635"/>
      <c r="D635"/>
    </row>
    <row r="636" spans="1:4" x14ac:dyDescent="0.3">
      <c r="A636"/>
      <c r="D636"/>
    </row>
    <row r="637" spans="1:4" x14ac:dyDescent="0.3">
      <c r="A637"/>
      <c r="D637"/>
    </row>
    <row r="638" spans="1:4" x14ac:dyDescent="0.3">
      <c r="A638"/>
      <c r="D638"/>
    </row>
    <row r="639" spans="1:4" x14ac:dyDescent="0.3">
      <c r="A639"/>
      <c r="D639"/>
    </row>
    <row r="640" spans="1:4" x14ac:dyDescent="0.3">
      <c r="A640"/>
      <c r="D640"/>
    </row>
    <row r="641" spans="1:4" x14ac:dyDescent="0.3">
      <c r="A641"/>
      <c r="D641"/>
    </row>
    <row r="642" spans="1:4" x14ac:dyDescent="0.3">
      <c r="A642"/>
      <c r="D642"/>
    </row>
    <row r="643" spans="1:4" x14ac:dyDescent="0.3">
      <c r="A643"/>
      <c r="D643"/>
    </row>
    <row r="644" spans="1:4" x14ac:dyDescent="0.3">
      <c r="A644"/>
      <c r="D644"/>
    </row>
    <row r="645" spans="1:4" x14ac:dyDescent="0.3">
      <c r="A645"/>
      <c r="D645"/>
    </row>
    <row r="646" spans="1:4" x14ac:dyDescent="0.3">
      <c r="A646"/>
      <c r="D646"/>
    </row>
    <row r="647" spans="1:4" x14ac:dyDescent="0.3">
      <c r="A647"/>
      <c r="D647"/>
    </row>
    <row r="648" spans="1:4" x14ac:dyDescent="0.3">
      <c r="A648"/>
      <c r="D648"/>
    </row>
    <row r="649" spans="1:4" x14ac:dyDescent="0.3">
      <c r="A649"/>
      <c r="D649"/>
    </row>
    <row r="650" spans="1:4" x14ac:dyDescent="0.3">
      <c r="A650"/>
      <c r="D650"/>
    </row>
    <row r="651" spans="1:4" x14ac:dyDescent="0.3">
      <c r="A651"/>
      <c r="D651"/>
    </row>
    <row r="652" spans="1:4" x14ac:dyDescent="0.3">
      <c r="A652"/>
      <c r="D652"/>
    </row>
    <row r="653" spans="1:4" x14ac:dyDescent="0.3">
      <c r="A653"/>
      <c r="D653"/>
    </row>
    <row r="654" spans="1:4" x14ac:dyDescent="0.3">
      <c r="A654"/>
      <c r="D654"/>
    </row>
    <row r="655" spans="1:4" x14ac:dyDescent="0.3">
      <c r="A655"/>
      <c r="D655"/>
    </row>
    <row r="656" spans="1:4" x14ac:dyDescent="0.3">
      <c r="A656"/>
      <c r="D656"/>
    </row>
    <row r="657" spans="1:4" x14ac:dyDescent="0.3">
      <c r="A657"/>
      <c r="D657"/>
    </row>
    <row r="658" spans="1:4" x14ac:dyDescent="0.3">
      <c r="A658"/>
      <c r="D658"/>
    </row>
    <row r="659" spans="1:4" x14ac:dyDescent="0.3">
      <c r="A659"/>
      <c r="D659"/>
    </row>
    <row r="660" spans="1:4" x14ac:dyDescent="0.3">
      <c r="A660"/>
      <c r="D660"/>
    </row>
    <row r="661" spans="1:4" x14ac:dyDescent="0.3">
      <c r="A661"/>
      <c r="D661"/>
    </row>
    <row r="662" spans="1:4" x14ac:dyDescent="0.3">
      <c r="A662"/>
      <c r="D662"/>
    </row>
    <row r="663" spans="1:4" x14ac:dyDescent="0.3">
      <c r="A663"/>
      <c r="D663"/>
    </row>
    <row r="664" spans="1:4" x14ac:dyDescent="0.3">
      <c r="A664"/>
      <c r="D664"/>
    </row>
    <row r="665" spans="1:4" x14ac:dyDescent="0.3">
      <c r="A665"/>
      <c r="D665"/>
    </row>
    <row r="666" spans="1:4" x14ac:dyDescent="0.3">
      <c r="A666"/>
      <c r="D666"/>
    </row>
    <row r="667" spans="1:4" x14ac:dyDescent="0.3">
      <c r="A667"/>
      <c r="D667"/>
    </row>
    <row r="668" spans="1:4" x14ac:dyDescent="0.3">
      <c r="A668"/>
      <c r="D668"/>
    </row>
    <row r="669" spans="1:4" x14ac:dyDescent="0.3">
      <c r="A669"/>
      <c r="D669"/>
    </row>
    <row r="670" spans="1:4" x14ac:dyDescent="0.3">
      <c r="A670"/>
      <c r="D670"/>
    </row>
    <row r="671" spans="1:4" x14ac:dyDescent="0.3">
      <c r="A671"/>
      <c r="D671"/>
    </row>
    <row r="672" spans="1:4" x14ac:dyDescent="0.3">
      <c r="A672"/>
      <c r="D672"/>
    </row>
    <row r="673" spans="1:4" x14ac:dyDescent="0.3">
      <c r="A673"/>
      <c r="D673"/>
    </row>
    <row r="674" spans="1:4" x14ac:dyDescent="0.3">
      <c r="A674"/>
      <c r="D674"/>
    </row>
    <row r="675" spans="1:4" x14ac:dyDescent="0.3">
      <c r="A675"/>
      <c r="D675"/>
    </row>
    <row r="676" spans="1:4" x14ac:dyDescent="0.3">
      <c r="A676"/>
      <c r="D676"/>
    </row>
    <row r="677" spans="1:4" x14ac:dyDescent="0.3">
      <c r="A677"/>
      <c r="D677"/>
    </row>
    <row r="678" spans="1:4" x14ac:dyDescent="0.3">
      <c r="A678"/>
      <c r="D678"/>
    </row>
    <row r="679" spans="1:4" x14ac:dyDescent="0.3">
      <c r="A679"/>
      <c r="D679"/>
    </row>
    <row r="680" spans="1:4" x14ac:dyDescent="0.3">
      <c r="A680"/>
      <c r="D680"/>
    </row>
    <row r="681" spans="1:4" x14ac:dyDescent="0.3">
      <c r="A681"/>
      <c r="D681"/>
    </row>
    <row r="682" spans="1:4" x14ac:dyDescent="0.3">
      <c r="A682"/>
      <c r="D682"/>
    </row>
    <row r="683" spans="1:4" x14ac:dyDescent="0.3">
      <c r="A683"/>
      <c r="D683"/>
    </row>
    <row r="684" spans="1:4" x14ac:dyDescent="0.3">
      <c r="A684"/>
      <c r="D684"/>
    </row>
    <row r="685" spans="1:4" x14ac:dyDescent="0.3">
      <c r="A685"/>
      <c r="D685"/>
    </row>
    <row r="686" spans="1:4" x14ac:dyDescent="0.3">
      <c r="A686"/>
      <c r="D686"/>
    </row>
    <row r="687" spans="1:4" x14ac:dyDescent="0.3">
      <c r="A687"/>
      <c r="D687"/>
    </row>
    <row r="688" spans="1:4" x14ac:dyDescent="0.3">
      <c r="A688"/>
      <c r="D688"/>
    </row>
    <row r="689" spans="1:4" x14ac:dyDescent="0.3">
      <c r="A689"/>
      <c r="D689"/>
    </row>
    <row r="690" spans="1:4" x14ac:dyDescent="0.3">
      <c r="A690"/>
      <c r="D690"/>
    </row>
    <row r="691" spans="1:4" x14ac:dyDescent="0.3">
      <c r="A691"/>
      <c r="D691"/>
    </row>
    <row r="692" spans="1:4" x14ac:dyDescent="0.3">
      <c r="A692"/>
      <c r="D692"/>
    </row>
    <row r="693" spans="1:4" x14ac:dyDescent="0.3">
      <c r="A693"/>
      <c r="D693"/>
    </row>
    <row r="694" spans="1:4" x14ac:dyDescent="0.3">
      <c r="A694"/>
      <c r="D694"/>
    </row>
    <row r="695" spans="1:4" x14ac:dyDescent="0.3">
      <c r="A695"/>
      <c r="D695"/>
    </row>
    <row r="696" spans="1:4" x14ac:dyDescent="0.3">
      <c r="A696"/>
      <c r="D696"/>
    </row>
    <row r="697" spans="1:4" x14ac:dyDescent="0.3">
      <c r="A697"/>
      <c r="D697"/>
    </row>
    <row r="698" spans="1:4" x14ac:dyDescent="0.3">
      <c r="A698"/>
      <c r="D698"/>
    </row>
    <row r="699" spans="1:4" x14ac:dyDescent="0.3">
      <c r="A699"/>
      <c r="D699"/>
    </row>
    <row r="700" spans="1:4" x14ac:dyDescent="0.3">
      <c r="A700"/>
      <c r="D700"/>
    </row>
    <row r="701" spans="1:4" x14ac:dyDescent="0.3">
      <c r="A701"/>
      <c r="D701"/>
    </row>
    <row r="702" spans="1:4" x14ac:dyDescent="0.3">
      <c r="A702"/>
      <c r="D702"/>
    </row>
    <row r="703" spans="1:4" x14ac:dyDescent="0.3">
      <c r="A703"/>
      <c r="D703"/>
    </row>
    <row r="704" spans="1:4" x14ac:dyDescent="0.3">
      <c r="A704"/>
      <c r="D704"/>
    </row>
    <row r="705" spans="1:4" x14ac:dyDescent="0.3">
      <c r="A705"/>
      <c r="D705"/>
    </row>
    <row r="706" spans="1:4" x14ac:dyDescent="0.3">
      <c r="A706"/>
      <c r="D706"/>
    </row>
    <row r="707" spans="1:4" x14ac:dyDescent="0.3">
      <c r="A707"/>
      <c r="D707"/>
    </row>
    <row r="708" spans="1:4" x14ac:dyDescent="0.3">
      <c r="A708"/>
      <c r="D708"/>
    </row>
    <row r="709" spans="1:4" x14ac:dyDescent="0.3">
      <c r="A709"/>
      <c r="D709"/>
    </row>
    <row r="710" spans="1:4" x14ac:dyDescent="0.3">
      <c r="A710"/>
      <c r="D710"/>
    </row>
    <row r="711" spans="1:4" x14ac:dyDescent="0.3">
      <c r="A711"/>
      <c r="D711"/>
    </row>
    <row r="712" spans="1:4" x14ac:dyDescent="0.3">
      <c r="A712"/>
      <c r="D712"/>
    </row>
    <row r="713" spans="1:4" x14ac:dyDescent="0.3">
      <c r="A713"/>
      <c r="D713"/>
    </row>
    <row r="714" spans="1:4" x14ac:dyDescent="0.3">
      <c r="A714"/>
      <c r="D714"/>
    </row>
    <row r="715" spans="1:4" x14ac:dyDescent="0.3">
      <c r="A715"/>
      <c r="D715"/>
    </row>
    <row r="716" spans="1:4" x14ac:dyDescent="0.3">
      <c r="A716"/>
      <c r="D716"/>
    </row>
    <row r="717" spans="1:4" x14ac:dyDescent="0.3">
      <c r="A717"/>
      <c r="D717"/>
    </row>
    <row r="718" spans="1:4" x14ac:dyDescent="0.3">
      <c r="A718"/>
      <c r="D718"/>
    </row>
    <row r="719" spans="1:4" x14ac:dyDescent="0.3">
      <c r="A719"/>
      <c r="D719"/>
    </row>
    <row r="720" spans="1:4" x14ac:dyDescent="0.3">
      <c r="A720"/>
      <c r="D720"/>
    </row>
    <row r="721" spans="1:4" x14ac:dyDescent="0.3">
      <c r="A721"/>
      <c r="D721"/>
    </row>
    <row r="722" spans="1:4" x14ac:dyDescent="0.3">
      <c r="A722"/>
      <c r="D722"/>
    </row>
    <row r="723" spans="1:4" x14ac:dyDescent="0.3">
      <c r="A723"/>
      <c r="D723"/>
    </row>
    <row r="724" spans="1:4" x14ac:dyDescent="0.3">
      <c r="A724"/>
      <c r="D724"/>
    </row>
    <row r="725" spans="1:4" x14ac:dyDescent="0.3">
      <c r="A725"/>
      <c r="D725"/>
    </row>
    <row r="726" spans="1:4" x14ac:dyDescent="0.3">
      <c r="A726"/>
      <c r="D726"/>
    </row>
    <row r="727" spans="1:4" x14ac:dyDescent="0.3">
      <c r="A727"/>
      <c r="D727"/>
    </row>
    <row r="728" spans="1:4" x14ac:dyDescent="0.3">
      <c r="A728"/>
      <c r="D728"/>
    </row>
    <row r="729" spans="1:4" x14ac:dyDescent="0.3">
      <c r="A729"/>
      <c r="D729"/>
    </row>
    <row r="730" spans="1:4" x14ac:dyDescent="0.3">
      <c r="A730"/>
      <c r="D730"/>
    </row>
    <row r="731" spans="1:4" x14ac:dyDescent="0.3">
      <c r="A731"/>
      <c r="D731"/>
    </row>
    <row r="732" spans="1:4" x14ac:dyDescent="0.3">
      <c r="A732"/>
      <c r="D732"/>
    </row>
    <row r="733" spans="1:4" x14ac:dyDescent="0.3">
      <c r="A733"/>
      <c r="D733"/>
    </row>
    <row r="734" spans="1:4" x14ac:dyDescent="0.3">
      <c r="A734"/>
      <c r="D734"/>
    </row>
    <row r="735" spans="1:4" x14ac:dyDescent="0.3">
      <c r="A735"/>
      <c r="D735"/>
    </row>
    <row r="736" spans="1:4" x14ac:dyDescent="0.3">
      <c r="A736"/>
      <c r="D736"/>
    </row>
    <row r="737" spans="1:4" x14ac:dyDescent="0.3">
      <c r="A737"/>
      <c r="D737"/>
    </row>
    <row r="738" spans="1:4" x14ac:dyDescent="0.3">
      <c r="A738"/>
      <c r="D738"/>
    </row>
    <row r="739" spans="1:4" x14ac:dyDescent="0.3">
      <c r="A739"/>
      <c r="D739"/>
    </row>
    <row r="740" spans="1:4" x14ac:dyDescent="0.3">
      <c r="A740"/>
      <c r="D740"/>
    </row>
    <row r="741" spans="1:4" x14ac:dyDescent="0.3">
      <c r="A741"/>
      <c r="D741"/>
    </row>
    <row r="742" spans="1:4" x14ac:dyDescent="0.3">
      <c r="A742"/>
      <c r="D742"/>
    </row>
    <row r="743" spans="1:4" x14ac:dyDescent="0.3">
      <c r="A743"/>
      <c r="D743"/>
    </row>
    <row r="744" spans="1:4" x14ac:dyDescent="0.3">
      <c r="A744"/>
      <c r="D744"/>
    </row>
    <row r="745" spans="1:4" x14ac:dyDescent="0.3">
      <c r="A745"/>
      <c r="D745"/>
    </row>
    <row r="746" spans="1:4" x14ac:dyDescent="0.3">
      <c r="A746"/>
      <c r="D746"/>
    </row>
    <row r="747" spans="1:4" x14ac:dyDescent="0.3">
      <c r="A747"/>
      <c r="D747"/>
    </row>
    <row r="748" spans="1:4" x14ac:dyDescent="0.3">
      <c r="A748"/>
      <c r="D748"/>
    </row>
    <row r="749" spans="1:4" x14ac:dyDescent="0.3">
      <c r="A749"/>
      <c r="D749"/>
    </row>
    <row r="750" spans="1:4" x14ac:dyDescent="0.3">
      <c r="A750"/>
      <c r="D750"/>
    </row>
    <row r="751" spans="1:4" x14ac:dyDescent="0.3">
      <c r="A751"/>
      <c r="D751"/>
    </row>
    <row r="752" spans="1:4" x14ac:dyDescent="0.3">
      <c r="A752"/>
      <c r="D752"/>
    </row>
    <row r="753" spans="1:4" x14ac:dyDescent="0.3">
      <c r="A753"/>
      <c r="D753"/>
    </row>
    <row r="754" spans="1:4" x14ac:dyDescent="0.3">
      <c r="A754"/>
      <c r="D754"/>
    </row>
    <row r="755" spans="1:4" x14ac:dyDescent="0.3">
      <c r="A755"/>
      <c r="D755"/>
    </row>
    <row r="756" spans="1:4" x14ac:dyDescent="0.3">
      <c r="A756"/>
      <c r="D756"/>
    </row>
    <row r="757" spans="1:4" x14ac:dyDescent="0.3">
      <c r="A757"/>
      <c r="D757"/>
    </row>
    <row r="758" spans="1:4" x14ac:dyDescent="0.3">
      <c r="A758"/>
      <c r="D758"/>
    </row>
    <row r="759" spans="1:4" x14ac:dyDescent="0.3">
      <c r="A759"/>
      <c r="D759"/>
    </row>
    <row r="760" spans="1:4" x14ac:dyDescent="0.3">
      <c r="A760"/>
      <c r="D760"/>
    </row>
    <row r="761" spans="1:4" x14ac:dyDescent="0.3">
      <c r="A761"/>
      <c r="D761"/>
    </row>
    <row r="762" spans="1:4" x14ac:dyDescent="0.3">
      <c r="A762"/>
      <c r="D762"/>
    </row>
    <row r="763" spans="1:4" x14ac:dyDescent="0.3">
      <c r="A763"/>
      <c r="D763"/>
    </row>
    <row r="764" spans="1:4" x14ac:dyDescent="0.3">
      <c r="A764"/>
      <c r="D764"/>
    </row>
    <row r="765" spans="1:4" x14ac:dyDescent="0.3">
      <c r="A765"/>
      <c r="D765"/>
    </row>
    <row r="766" spans="1:4" x14ac:dyDescent="0.3">
      <c r="A766"/>
      <c r="D766"/>
    </row>
    <row r="767" spans="1:4" x14ac:dyDescent="0.3">
      <c r="A767"/>
      <c r="D767"/>
    </row>
    <row r="768" spans="1:4" x14ac:dyDescent="0.3">
      <c r="A768"/>
      <c r="D768"/>
    </row>
    <row r="769" spans="1:4" x14ac:dyDescent="0.3">
      <c r="A769"/>
      <c r="D769"/>
    </row>
    <row r="770" spans="1:4" x14ac:dyDescent="0.3">
      <c r="A770"/>
      <c r="D770"/>
    </row>
    <row r="771" spans="1:4" x14ac:dyDescent="0.3">
      <c r="A771"/>
      <c r="D771"/>
    </row>
    <row r="772" spans="1:4" x14ac:dyDescent="0.3">
      <c r="A772"/>
      <c r="D772"/>
    </row>
    <row r="773" spans="1:4" x14ac:dyDescent="0.3">
      <c r="A773"/>
      <c r="D773"/>
    </row>
    <row r="774" spans="1:4" x14ac:dyDescent="0.3">
      <c r="A774"/>
      <c r="D774"/>
    </row>
    <row r="775" spans="1:4" x14ac:dyDescent="0.3">
      <c r="A775"/>
      <c r="D775"/>
    </row>
    <row r="776" spans="1:4" x14ac:dyDescent="0.3">
      <c r="A776"/>
      <c r="D776"/>
    </row>
    <row r="777" spans="1:4" x14ac:dyDescent="0.3">
      <c r="A777"/>
      <c r="D777"/>
    </row>
    <row r="778" spans="1:4" x14ac:dyDescent="0.3">
      <c r="A778"/>
      <c r="D778"/>
    </row>
    <row r="779" spans="1:4" x14ac:dyDescent="0.3">
      <c r="A779"/>
      <c r="D779"/>
    </row>
    <row r="780" spans="1:4" x14ac:dyDescent="0.3">
      <c r="A780"/>
      <c r="D780"/>
    </row>
    <row r="781" spans="1:4" x14ac:dyDescent="0.3">
      <c r="A781"/>
      <c r="D781"/>
    </row>
    <row r="782" spans="1:4" x14ac:dyDescent="0.3">
      <c r="A782"/>
      <c r="D782"/>
    </row>
    <row r="783" spans="1:4" x14ac:dyDescent="0.3">
      <c r="A783"/>
      <c r="D783"/>
    </row>
    <row r="784" spans="1:4" x14ac:dyDescent="0.3">
      <c r="A784"/>
      <c r="D784"/>
    </row>
    <row r="785" spans="1:4" x14ac:dyDescent="0.3">
      <c r="A785"/>
      <c r="D785"/>
    </row>
    <row r="786" spans="1:4" x14ac:dyDescent="0.3">
      <c r="A786"/>
      <c r="D786"/>
    </row>
    <row r="787" spans="1:4" x14ac:dyDescent="0.3">
      <c r="A787"/>
      <c r="D787"/>
    </row>
    <row r="788" spans="1:4" x14ac:dyDescent="0.3">
      <c r="A788"/>
      <c r="D788"/>
    </row>
    <row r="789" spans="1:4" x14ac:dyDescent="0.3">
      <c r="A789"/>
      <c r="D789"/>
    </row>
    <row r="790" spans="1:4" x14ac:dyDescent="0.3">
      <c r="A790"/>
      <c r="D790"/>
    </row>
    <row r="791" spans="1:4" x14ac:dyDescent="0.3">
      <c r="A791"/>
      <c r="D791"/>
    </row>
    <row r="792" spans="1:4" x14ac:dyDescent="0.3">
      <c r="A792"/>
      <c r="D792"/>
    </row>
    <row r="793" spans="1:4" x14ac:dyDescent="0.3">
      <c r="A793"/>
      <c r="D793"/>
    </row>
    <row r="794" spans="1:4" x14ac:dyDescent="0.3">
      <c r="A794"/>
      <c r="D794"/>
    </row>
    <row r="795" spans="1:4" x14ac:dyDescent="0.3">
      <c r="A795"/>
      <c r="D795"/>
    </row>
    <row r="796" spans="1:4" x14ac:dyDescent="0.3">
      <c r="A796"/>
      <c r="D796"/>
    </row>
    <row r="797" spans="1:4" x14ac:dyDescent="0.3">
      <c r="A797"/>
      <c r="D797"/>
    </row>
    <row r="798" spans="1:4" x14ac:dyDescent="0.3">
      <c r="A798"/>
      <c r="D798"/>
    </row>
    <row r="799" spans="1:4" x14ac:dyDescent="0.3">
      <c r="A799"/>
      <c r="D799"/>
    </row>
    <row r="800" spans="1:4" x14ac:dyDescent="0.3">
      <c r="A800"/>
      <c r="D800"/>
    </row>
    <row r="801" spans="1:4" x14ac:dyDescent="0.3">
      <c r="A801"/>
      <c r="D801"/>
    </row>
    <row r="802" spans="1:4" x14ac:dyDescent="0.3">
      <c r="A802"/>
      <c r="D802"/>
    </row>
    <row r="803" spans="1:4" x14ac:dyDescent="0.3">
      <c r="A803"/>
      <c r="D803"/>
    </row>
    <row r="804" spans="1:4" x14ac:dyDescent="0.3">
      <c r="A804"/>
      <c r="D804"/>
    </row>
    <row r="805" spans="1:4" x14ac:dyDescent="0.3">
      <c r="A805"/>
      <c r="D805"/>
    </row>
    <row r="806" spans="1:4" x14ac:dyDescent="0.3">
      <c r="A806"/>
      <c r="D806"/>
    </row>
    <row r="807" spans="1:4" x14ac:dyDescent="0.3">
      <c r="A807"/>
      <c r="D807"/>
    </row>
    <row r="808" spans="1:4" x14ac:dyDescent="0.3">
      <c r="A808"/>
      <c r="D808"/>
    </row>
    <row r="809" spans="1:4" x14ac:dyDescent="0.3">
      <c r="A809"/>
      <c r="D809"/>
    </row>
    <row r="810" spans="1:4" x14ac:dyDescent="0.3">
      <c r="A810"/>
      <c r="D810"/>
    </row>
    <row r="811" spans="1:4" x14ac:dyDescent="0.3">
      <c r="A811"/>
      <c r="D811"/>
    </row>
    <row r="812" spans="1:4" x14ac:dyDescent="0.3">
      <c r="A812"/>
      <c r="D812"/>
    </row>
    <row r="813" spans="1:4" x14ac:dyDescent="0.3">
      <c r="A813"/>
      <c r="D813"/>
    </row>
    <row r="814" spans="1:4" x14ac:dyDescent="0.3">
      <c r="A814"/>
      <c r="D814"/>
    </row>
    <row r="815" spans="1:4" x14ac:dyDescent="0.3">
      <c r="A815"/>
      <c r="D815"/>
    </row>
    <row r="816" spans="1:4" x14ac:dyDescent="0.3">
      <c r="A816"/>
      <c r="D816"/>
    </row>
    <row r="817" spans="1:4" x14ac:dyDescent="0.3">
      <c r="A817"/>
      <c r="D817"/>
    </row>
    <row r="818" spans="1:4" x14ac:dyDescent="0.3">
      <c r="A818"/>
      <c r="D818"/>
    </row>
    <row r="819" spans="1:4" x14ac:dyDescent="0.3">
      <c r="A819"/>
      <c r="D819"/>
    </row>
    <row r="820" spans="1:4" x14ac:dyDescent="0.3">
      <c r="A820"/>
      <c r="D820"/>
    </row>
    <row r="821" spans="1:4" x14ac:dyDescent="0.3">
      <c r="A821"/>
      <c r="D821"/>
    </row>
    <row r="822" spans="1:4" x14ac:dyDescent="0.3">
      <c r="A822"/>
      <c r="D822"/>
    </row>
    <row r="823" spans="1:4" x14ac:dyDescent="0.3">
      <c r="A823"/>
      <c r="D823"/>
    </row>
    <row r="824" spans="1:4" x14ac:dyDescent="0.3">
      <c r="A824"/>
      <c r="D824"/>
    </row>
    <row r="825" spans="1:4" x14ac:dyDescent="0.3">
      <c r="A825"/>
      <c r="D825"/>
    </row>
    <row r="826" spans="1:4" x14ac:dyDescent="0.3">
      <c r="A826"/>
      <c r="D826"/>
    </row>
    <row r="827" spans="1:4" x14ac:dyDescent="0.3">
      <c r="A827"/>
      <c r="D827"/>
    </row>
    <row r="828" spans="1:4" x14ac:dyDescent="0.3">
      <c r="A828"/>
      <c r="D828"/>
    </row>
    <row r="829" spans="1:4" x14ac:dyDescent="0.3">
      <c r="A829"/>
      <c r="D829"/>
    </row>
    <row r="830" spans="1:4" x14ac:dyDescent="0.3">
      <c r="A830"/>
      <c r="D830"/>
    </row>
    <row r="831" spans="1:4" x14ac:dyDescent="0.3">
      <c r="A831"/>
      <c r="D831"/>
    </row>
    <row r="832" spans="1:4" x14ac:dyDescent="0.3">
      <c r="A832"/>
      <c r="D832"/>
    </row>
    <row r="833" spans="1:4" x14ac:dyDescent="0.3">
      <c r="A833"/>
      <c r="D833"/>
    </row>
    <row r="834" spans="1:4" x14ac:dyDescent="0.3">
      <c r="A834"/>
      <c r="D834"/>
    </row>
    <row r="835" spans="1:4" x14ac:dyDescent="0.3">
      <c r="A835"/>
      <c r="D835"/>
    </row>
    <row r="836" spans="1:4" x14ac:dyDescent="0.3">
      <c r="A836"/>
      <c r="D836"/>
    </row>
    <row r="837" spans="1:4" x14ac:dyDescent="0.3">
      <c r="A837"/>
      <c r="D837"/>
    </row>
    <row r="838" spans="1:4" x14ac:dyDescent="0.3">
      <c r="A838"/>
      <c r="D838"/>
    </row>
    <row r="839" spans="1:4" x14ac:dyDescent="0.3">
      <c r="A839"/>
      <c r="D839"/>
    </row>
    <row r="840" spans="1:4" x14ac:dyDescent="0.3">
      <c r="A840"/>
      <c r="D840"/>
    </row>
    <row r="841" spans="1:4" x14ac:dyDescent="0.3">
      <c r="A841"/>
      <c r="D841"/>
    </row>
    <row r="842" spans="1:4" x14ac:dyDescent="0.3">
      <c r="A842"/>
      <c r="D842"/>
    </row>
    <row r="843" spans="1:4" x14ac:dyDescent="0.3">
      <c r="A843"/>
      <c r="D843"/>
    </row>
    <row r="844" spans="1:4" x14ac:dyDescent="0.3">
      <c r="A844"/>
      <c r="D844"/>
    </row>
    <row r="845" spans="1:4" x14ac:dyDescent="0.3">
      <c r="A845"/>
      <c r="D845"/>
    </row>
    <row r="846" spans="1:4" x14ac:dyDescent="0.3">
      <c r="A846"/>
      <c r="D846"/>
    </row>
    <row r="847" spans="1:4" x14ac:dyDescent="0.3">
      <c r="A847"/>
      <c r="D847"/>
    </row>
    <row r="848" spans="1:4" x14ac:dyDescent="0.3">
      <c r="A848"/>
      <c r="D848"/>
    </row>
    <row r="849" spans="1:4" x14ac:dyDescent="0.3">
      <c r="A849"/>
      <c r="D849"/>
    </row>
    <row r="850" spans="1:4" x14ac:dyDescent="0.3">
      <c r="A850"/>
      <c r="D850"/>
    </row>
    <row r="851" spans="1:4" x14ac:dyDescent="0.3">
      <c r="A851"/>
      <c r="D851"/>
    </row>
    <row r="852" spans="1:4" x14ac:dyDescent="0.3">
      <c r="A852"/>
      <c r="D852"/>
    </row>
    <row r="853" spans="1:4" x14ac:dyDescent="0.3">
      <c r="A853"/>
      <c r="D853"/>
    </row>
    <row r="854" spans="1:4" x14ac:dyDescent="0.3">
      <c r="A854"/>
      <c r="D854"/>
    </row>
    <row r="855" spans="1:4" x14ac:dyDescent="0.3">
      <c r="A855"/>
      <c r="D855"/>
    </row>
    <row r="856" spans="1:4" x14ac:dyDescent="0.3">
      <c r="A856"/>
      <c r="D856"/>
    </row>
    <row r="857" spans="1:4" x14ac:dyDescent="0.3">
      <c r="A857"/>
      <c r="D857"/>
    </row>
    <row r="858" spans="1:4" x14ac:dyDescent="0.3">
      <c r="A858"/>
      <c r="D858"/>
    </row>
    <row r="859" spans="1:4" x14ac:dyDescent="0.3">
      <c r="A859"/>
      <c r="D859"/>
    </row>
    <row r="860" spans="1:4" x14ac:dyDescent="0.3">
      <c r="A860"/>
      <c r="D860"/>
    </row>
    <row r="861" spans="1:4" x14ac:dyDescent="0.3">
      <c r="A861"/>
      <c r="D861"/>
    </row>
    <row r="862" spans="1:4" x14ac:dyDescent="0.3">
      <c r="A862"/>
      <c r="D862"/>
    </row>
    <row r="863" spans="1:4" x14ac:dyDescent="0.3">
      <c r="A863"/>
      <c r="D863"/>
    </row>
    <row r="864" spans="1:4" x14ac:dyDescent="0.3">
      <c r="A864"/>
      <c r="D864"/>
    </row>
    <row r="865" spans="1:4" x14ac:dyDescent="0.3">
      <c r="A865"/>
      <c r="D865"/>
    </row>
    <row r="866" spans="1:4" x14ac:dyDescent="0.3">
      <c r="A866"/>
      <c r="D866"/>
    </row>
    <row r="867" spans="1:4" x14ac:dyDescent="0.3">
      <c r="A867"/>
      <c r="D867"/>
    </row>
    <row r="868" spans="1:4" x14ac:dyDescent="0.3">
      <c r="A868"/>
      <c r="D868"/>
    </row>
    <row r="869" spans="1:4" x14ac:dyDescent="0.3">
      <c r="A869"/>
      <c r="D869"/>
    </row>
    <row r="870" spans="1:4" x14ac:dyDescent="0.3">
      <c r="A870"/>
      <c r="D870"/>
    </row>
    <row r="871" spans="1:4" x14ac:dyDescent="0.3">
      <c r="A871"/>
      <c r="D871"/>
    </row>
    <row r="872" spans="1:4" x14ac:dyDescent="0.3">
      <c r="A872"/>
      <c r="D872"/>
    </row>
    <row r="873" spans="1:4" x14ac:dyDescent="0.3">
      <c r="A873"/>
      <c r="D873"/>
    </row>
    <row r="874" spans="1:4" x14ac:dyDescent="0.3">
      <c r="A874"/>
      <c r="D874"/>
    </row>
    <row r="875" spans="1:4" x14ac:dyDescent="0.3">
      <c r="A875"/>
      <c r="D875"/>
    </row>
    <row r="876" spans="1:4" x14ac:dyDescent="0.3">
      <c r="A876"/>
      <c r="D876"/>
    </row>
    <row r="877" spans="1:4" x14ac:dyDescent="0.3">
      <c r="A877"/>
      <c r="D877"/>
    </row>
    <row r="878" spans="1:4" x14ac:dyDescent="0.3">
      <c r="A878"/>
      <c r="D878"/>
    </row>
    <row r="879" spans="1:4" x14ac:dyDescent="0.3">
      <c r="A879"/>
      <c r="D879"/>
    </row>
    <row r="880" spans="1:4" x14ac:dyDescent="0.3">
      <c r="A880"/>
      <c r="D880"/>
    </row>
    <row r="881" spans="1:4" x14ac:dyDescent="0.3">
      <c r="A881"/>
      <c r="D881"/>
    </row>
    <row r="882" spans="1:4" x14ac:dyDescent="0.3">
      <c r="A882"/>
      <c r="D882"/>
    </row>
    <row r="883" spans="1:4" x14ac:dyDescent="0.3">
      <c r="A883"/>
      <c r="D883"/>
    </row>
    <row r="884" spans="1:4" x14ac:dyDescent="0.3">
      <c r="A884"/>
      <c r="D884"/>
    </row>
    <row r="885" spans="1:4" x14ac:dyDescent="0.3">
      <c r="A885"/>
      <c r="D885"/>
    </row>
    <row r="886" spans="1:4" x14ac:dyDescent="0.3">
      <c r="A886"/>
      <c r="D886"/>
    </row>
    <row r="887" spans="1:4" x14ac:dyDescent="0.3">
      <c r="A887"/>
      <c r="D887"/>
    </row>
    <row r="888" spans="1:4" x14ac:dyDescent="0.3">
      <c r="A888"/>
      <c r="D888"/>
    </row>
    <row r="889" spans="1:4" x14ac:dyDescent="0.3">
      <c r="A889"/>
      <c r="D889"/>
    </row>
    <row r="890" spans="1:4" x14ac:dyDescent="0.3">
      <c r="A890"/>
      <c r="D890"/>
    </row>
    <row r="891" spans="1:4" x14ac:dyDescent="0.3">
      <c r="A891"/>
      <c r="D891"/>
    </row>
    <row r="892" spans="1:4" x14ac:dyDescent="0.3">
      <c r="A892"/>
      <c r="D892"/>
    </row>
    <row r="893" spans="1:4" x14ac:dyDescent="0.3">
      <c r="A893"/>
      <c r="D893"/>
    </row>
    <row r="894" spans="1:4" x14ac:dyDescent="0.3">
      <c r="A894"/>
      <c r="D894"/>
    </row>
    <row r="895" spans="1:4" x14ac:dyDescent="0.3">
      <c r="A895"/>
      <c r="D895"/>
    </row>
    <row r="896" spans="1:4" x14ac:dyDescent="0.3">
      <c r="A896"/>
      <c r="D896"/>
    </row>
    <row r="897" spans="1:4" x14ac:dyDescent="0.3">
      <c r="A897"/>
      <c r="D897"/>
    </row>
    <row r="898" spans="1:4" x14ac:dyDescent="0.3">
      <c r="A898"/>
      <c r="D898"/>
    </row>
    <row r="899" spans="1:4" x14ac:dyDescent="0.3">
      <c r="A899"/>
      <c r="D899"/>
    </row>
    <row r="900" spans="1:4" x14ac:dyDescent="0.3">
      <c r="A900"/>
      <c r="D900"/>
    </row>
    <row r="901" spans="1:4" x14ac:dyDescent="0.3">
      <c r="A901"/>
      <c r="D901"/>
    </row>
    <row r="902" spans="1:4" x14ac:dyDescent="0.3">
      <c r="A902"/>
      <c r="D902"/>
    </row>
    <row r="903" spans="1:4" x14ac:dyDescent="0.3">
      <c r="A903"/>
      <c r="D903"/>
    </row>
    <row r="904" spans="1:4" x14ac:dyDescent="0.3">
      <c r="A904"/>
      <c r="D904"/>
    </row>
    <row r="905" spans="1:4" x14ac:dyDescent="0.3">
      <c r="A905"/>
      <c r="D905"/>
    </row>
    <row r="906" spans="1:4" x14ac:dyDescent="0.3">
      <c r="A906"/>
      <c r="D906"/>
    </row>
    <row r="907" spans="1:4" x14ac:dyDescent="0.3">
      <c r="A907"/>
      <c r="D907"/>
    </row>
    <row r="908" spans="1:4" x14ac:dyDescent="0.3">
      <c r="A908"/>
      <c r="D908"/>
    </row>
    <row r="909" spans="1:4" x14ac:dyDescent="0.3">
      <c r="A909"/>
      <c r="D909"/>
    </row>
    <row r="910" spans="1:4" x14ac:dyDescent="0.3">
      <c r="A910"/>
      <c r="D910"/>
    </row>
    <row r="911" spans="1:4" x14ac:dyDescent="0.3">
      <c r="A911"/>
      <c r="D911"/>
    </row>
    <row r="912" spans="1:4" x14ac:dyDescent="0.3">
      <c r="A912"/>
      <c r="D912"/>
    </row>
    <row r="913" spans="1:4" x14ac:dyDescent="0.3">
      <c r="A913"/>
      <c r="D913"/>
    </row>
    <row r="914" spans="1:4" x14ac:dyDescent="0.3">
      <c r="A914"/>
      <c r="D914"/>
    </row>
    <row r="915" spans="1:4" x14ac:dyDescent="0.3">
      <c r="A915"/>
      <c r="D915"/>
    </row>
    <row r="916" spans="1:4" x14ac:dyDescent="0.3">
      <c r="A916"/>
      <c r="D916"/>
    </row>
    <row r="917" spans="1:4" x14ac:dyDescent="0.3">
      <c r="A917"/>
      <c r="D917"/>
    </row>
    <row r="918" spans="1:4" x14ac:dyDescent="0.3">
      <c r="A918"/>
      <c r="D918"/>
    </row>
    <row r="919" spans="1:4" x14ac:dyDescent="0.3">
      <c r="A919"/>
      <c r="D919"/>
    </row>
    <row r="920" spans="1:4" x14ac:dyDescent="0.3">
      <c r="A920"/>
      <c r="D920"/>
    </row>
    <row r="921" spans="1:4" x14ac:dyDescent="0.3">
      <c r="A921"/>
      <c r="D921"/>
    </row>
    <row r="922" spans="1:4" x14ac:dyDescent="0.3">
      <c r="A922"/>
      <c r="D922"/>
    </row>
    <row r="923" spans="1:4" x14ac:dyDescent="0.3">
      <c r="A923"/>
      <c r="D923"/>
    </row>
    <row r="924" spans="1:4" x14ac:dyDescent="0.3">
      <c r="A924"/>
      <c r="D924"/>
    </row>
    <row r="925" spans="1:4" x14ac:dyDescent="0.3">
      <c r="A925"/>
      <c r="D925"/>
    </row>
    <row r="926" spans="1:4" x14ac:dyDescent="0.3">
      <c r="A926"/>
      <c r="D926"/>
    </row>
    <row r="927" spans="1:4" x14ac:dyDescent="0.3">
      <c r="A927"/>
      <c r="D927"/>
    </row>
    <row r="928" spans="1:4" x14ac:dyDescent="0.3">
      <c r="A928"/>
      <c r="D928"/>
    </row>
    <row r="929" spans="1:4" x14ac:dyDescent="0.3">
      <c r="A929"/>
      <c r="D929"/>
    </row>
    <row r="930" spans="1:4" x14ac:dyDescent="0.3">
      <c r="A930"/>
      <c r="D930"/>
    </row>
    <row r="931" spans="1:4" x14ac:dyDescent="0.3">
      <c r="A931"/>
      <c r="D931"/>
    </row>
    <row r="932" spans="1:4" x14ac:dyDescent="0.3">
      <c r="A932"/>
      <c r="D932"/>
    </row>
    <row r="933" spans="1:4" x14ac:dyDescent="0.3">
      <c r="A933"/>
      <c r="D933"/>
    </row>
    <row r="934" spans="1:4" x14ac:dyDescent="0.3">
      <c r="A934"/>
      <c r="D934"/>
    </row>
    <row r="935" spans="1:4" x14ac:dyDescent="0.3">
      <c r="A935"/>
      <c r="D935"/>
    </row>
    <row r="936" spans="1:4" x14ac:dyDescent="0.3">
      <c r="A936"/>
      <c r="D936"/>
    </row>
    <row r="937" spans="1:4" x14ac:dyDescent="0.3">
      <c r="A937"/>
      <c r="D937"/>
    </row>
    <row r="938" spans="1:4" x14ac:dyDescent="0.3">
      <c r="A938"/>
      <c r="D938"/>
    </row>
    <row r="939" spans="1:4" x14ac:dyDescent="0.3">
      <c r="A939"/>
      <c r="D939"/>
    </row>
    <row r="940" spans="1:4" x14ac:dyDescent="0.3">
      <c r="A940"/>
      <c r="D940"/>
    </row>
    <row r="941" spans="1:4" x14ac:dyDescent="0.3">
      <c r="A941"/>
      <c r="D941"/>
    </row>
    <row r="942" spans="1:4" x14ac:dyDescent="0.3">
      <c r="A942"/>
      <c r="D942"/>
    </row>
    <row r="943" spans="1:4" x14ac:dyDescent="0.3">
      <c r="A943"/>
      <c r="D943"/>
    </row>
    <row r="944" spans="1:4" x14ac:dyDescent="0.3">
      <c r="A944"/>
      <c r="D944"/>
    </row>
    <row r="945" spans="1:4" x14ac:dyDescent="0.3">
      <c r="A945"/>
      <c r="D945"/>
    </row>
    <row r="946" spans="1:4" x14ac:dyDescent="0.3">
      <c r="A946"/>
      <c r="D946"/>
    </row>
    <row r="947" spans="1:4" x14ac:dyDescent="0.3">
      <c r="A947"/>
      <c r="D947"/>
    </row>
    <row r="948" spans="1:4" x14ac:dyDescent="0.3">
      <c r="A948"/>
      <c r="D948"/>
    </row>
    <row r="949" spans="1:4" x14ac:dyDescent="0.3">
      <c r="A949"/>
      <c r="D949"/>
    </row>
    <row r="950" spans="1:4" x14ac:dyDescent="0.3">
      <c r="A950"/>
      <c r="D950"/>
    </row>
    <row r="951" spans="1:4" x14ac:dyDescent="0.3">
      <c r="A951"/>
      <c r="D951"/>
    </row>
    <row r="952" spans="1:4" x14ac:dyDescent="0.3">
      <c r="A952"/>
      <c r="D952"/>
    </row>
    <row r="953" spans="1:4" x14ac:dyDescent="0.3">
      <c r="A953"/>
      <c r="D953"/>
    </row>
    <row r="954" spans="1:4" x14ac:dyDescent="0.3">
      <c r="A954"/>
      <c r="D954"/>
    </row>
    <row r="955" spans="1:4" x14ac:dyDescent="0.3">
      <c r="A955"/>
      <c r="D955"/>
    </row>
    <row r="956" spans="1:4" x14ac:dyDescent="0.3">
      <c r="A956"/>
      <c r="D956"/>
    </row>
    <row r="957" spans="1:4" x14ac:dyDescent="0.3">
      <c r="A957"/>
      <c r="D957"/>
    </row>
    <row r="958" spans="1:4" x14ac:dyDescent="0.3">
      <c r="A958"/>
      <c r="D958"/>
    </row>
    <row r="959" spans="1:4" x14ac:dyDescent="0.3">
      <c r="A959"/>
      <c r="D959"/>
    </row>
    <row r="960" spans="1:4" x14ac:dyDescent="0.3">
      <c r="A960"/>
      <c r="D960"/>
    </row>
    <row r="961" spans="1:4" x14ac:dyDescent="0.3">
      <c r="A961"/>
      <c r="D961"/>
    </row>
    <row r="962" spans="1:4" x14ac:dyDescent="0.3">
      <c r="A962"/>
      <c r="D962"/>
    </row>
    <row r="963" spans="1:4" x14ac:dyDescent="0.3">
      <c r="A963"/>
      <c r="D963"/>
    </row>
    <row r="964" spans="1:4" x14ac:dyDescent="0.3">
      <c r="A964"/>
      <c r="D964"/>
    </row>
    <row r="965" spans="1:4" x14ac:dyDescent="0.3">
      <c r="A965"/>
      <c r="D965"/>
    </row>
    <row r="966" spans="1:4" x14ac:dyDescent="0.3">
      <c r="A966"/>
      <c r="D966"/>
    </row>
    <row r="967" spans="1:4" x14ac:dyDescent="0.3">
      <c r="A967"/>
      <c r="D967"/>
    </row>
    <row r="968" spans="1:4" x14ac:dyDescent="0.3">
      <c r="A968"/>
      <c r="D968"/>
    </row>
    <row r="969" spans="1:4" x14ac:dyDescent="0.3">
      <c r="A969"/>
      <c r="D969"/>
    </row>
    <row r="970" spans="1:4" x14ac:dyDescent="0.3">
      <c r="A970"/>
      <c r="D970"/>
    </row>
    <row r="971" spans="1:4" x14ac:dyDescent="0.3">
      <c r="A971"/>
      <c r="D971"/>
    </row>
    <row r="972" spans="1:4" x14ac:dyDescent="0.3">
      <c r="A972"/>
      <c r="D972"/>
    </row>
    <row r="973" spans="1:4" x14ac:dyDescent="0.3">
      <c r="A973"/>
      <c r="D973"/>
    </row>
    <row r="974" spans="1:4" x14ac:dyDescent="0.3">
      <c r="A974"/>
      <c r="D974"/>
    </row>
    <row r="975" spans="1:4" x14ac:dyDescent="0.3">
      <c r="A975"/>
      <c r="D975"/>
    </row>
    <row r="976" spans="1:4" x14ac:dyDescent="0.3">
      <c r="A976"/>
      <c r="D976"/>
    </row>
    <row r="977" spans="1:4" x14ac:dyDescent="0.3">
      <c r="A977"/>
      <c r="D977"/>
    </row>
    <row r="978" spans="1:4" x14ac:dyDescent="0.3">
      <c r="A978"/>
      <c r="D978"/>
    </row>
    <row r="979" spans="1:4" x14ac:dyDescent="0.3">
      <c r="A979"/>
      <c r="D979"/>
    </row>
    <row r="980" spans="1:4" x14ac:dyDescent="0.3">
      <c r="A980"/>
      <c r="D980"/>
    </row>
    <row r="981" spans="1:4" x14ac:dyDescent="0.3">
      <c r="A981"/>
      <c r="D981"/>
    </row>
    <row r="982" spans="1:4" x14ac:dyDescent="0.3">
      <c r="A982"/>
      <c r="D982"/>
    </row>
    <row r="983" spans="1:4" x14ac:dyDescent="0.3">
      <c r="A983"/>
      <c r="D983"/>
    </row>
    <row r="984" spans="1:4" x14ac:dyDescent="0.3">
      <c r="A984"/>
      <c r="D984"/>
    </row>
    <row r="985" spans="1:4" x14ac:dyDescent="0.3">
      <c r="A985"/>
      <c r="D985"/>
    </row>
    <row r="986" spans="1:4" x14ac:dyDescent="0.3">
      <c r="A986"/>
      <c r="D986"/>
    </row>
    <row r="987" spans="1:4" x14ac:dyDescent="0.3">
      <c r="A987"/>
      <c r="D987"/>
    </row>
    <row r="988" spans="1:4" x14ac:dyDescent="0.3">
      <c r="A988"/>
      <c r="D988"/>
    </row>
    <row r="989" spans="1:4" x14ac:dyDescent="0.3">
      <c r="A989"/>
      <c r="D989"/>
    </row>
    <row r="990" spans="1:4" x14ac:dyDescent="0.3">
      <c r="A990"/>
      <c r="D990"/>
    </row>
    <row r="991" spans="1:4" x14ac:dyDescent="0.3">
      <c r="A991"/>
      <c r="D991"/>
    </row>
    <row r="992" spans="1:4" x14ac:dyDescent="0.3">
      <c r="A992"/>
      <c r="D992"/>
    </row>
    <row r="993" spans="1:4" x14ac:dyDescent="0.3">
      <c r="A993"/>
      <c r="D993"/>
    </row>
    <row r="994" spans="1:4" x14ac:dyDescent="0.3">
      <c r="A994"/>
      <c r="D994"/>
    </row>
    <row r="995" spans="1:4" x14ac:dyDescent="0.3">
      <c r="A995"/>
      <c r="D995"/>
    </row>
    <row r="996" spans="1:4" x14ac:dyDescent="0.3">
      <c r="A996"/>
      <c r="D996"/>
    </row>
    <row r="997" spans="1:4" x14ac:dyDescent="0.3">
      <c r="A997"/>
      <c r="D997"/>
    </row>
    <row r="998" spans="1:4" x14ac:dyDescent="0.3">
      <c r="A998"/>
      <c r="D998"/>
    </row>
    <row r="999" spans="1:4" x14ac:dyDescent="0.3">
      <c r="A999"/>
      <c r="D999"/>
    </row>
    <row r="1000" spans="1:4" x14ac:dyDescent="0.3">
      <c r="A1000"/>
      <c r="D1000"/>
    </row>
    <row r="1001" spans="1:4" x14ac:dyDescent="0.3">
      <c r="A1001"/>
      <c r="D1001"/>
    </row>
    <row r="1002" spans="1:4" x14ac:dyDescent="0.3">
      <c r="A1002"/>
      <c r="D1002"/>
    </row>
    <row r="1003" spans="1:4" x14ac:dyDescent="0.3">
      <c r="A1003"/>
      <c r="D1003"/>
    </row>
    <row r="1004" spans="1:4" x14ac:dyDescent="0.3">
      <c r="A1004"/>
      <c r="D1004"/>
    </row>
    <row r="1005" spans="1:4" x14ac:dyDescent="0.3">
      <c r="A1005"/>
      <c r="D1005"/>
    </row>
    <row r="1006" spans="1:4" x14ac:dyDescent="0.3">
      <c r="A1006"/>
      <c r="D1006"/>
    </row>
    <row r="1007" spans="1:4" x14ac:dyDescent="0.3">
      <c r="A1007"/>
      <c r="D1007"/>
    </row>
    <row r="1008" spans="1:4" x14ac:dyDescent="0.3">
      <c r="A1008"/>
      <c r="D1008"/>
    </row>
    <row r="1009" spans="1:4" x14ac:dyDescent="0.3">
      <c r="A1009"/>
      <c r="D1009"/>
    </row>
    <row r="1010" spans="1:4" x14ac:dyDescent="0.3">
      <c r="A1010"/>
      <c r="D1010"/>
    </row>
    <row r="1011" spans="1:4" x14ac:dyDescent="0.3">
      <c r="A1011"/>
      <c r="D1011"/>
    </row>
    <row r="1012" spans="1:4" x14ac:dyDescent="0.3">
      <c r="A1012"/>
      <c r="D1012"/>
    </row>
    <row r="1013" spans="1:4" x14ac:dyDescent="0.3">
      <c r="A1013"/>
      <c r="D1013"/>
    </row>
    <row r="1014" spans="1:4" x14ac:dyDescent="0.3">
      <c r="A1014"/>
      <c r="D1014"/>
    </row>
    <row r="1015" spans="1:4" x14ac:dyDescent="0.3">
      <c r="A1015"/>
      <c r="D1015"/>
    </row>
    <row r="1016" spans="1:4" x14ac:dyDescent="0.3">
      <c r="A1016"/>
      <c r="D1016"/>
    </row>
    <row r="1017" spans="1:4" x14ac:dyDescent="0.3">
      <c r="A1017"/>
      <c r="D1017"/>
    </row>
    <row r="1018" spans="1:4" x14ac:dyDescent="0.3">
      <c r="A1018"/>
      <c r="D1018"/>
    </row>
    <row r="1019" spans="1:4" x14ac:dyDescent="0.3">
      <c r="A1019"/>
      <c r="D1019"/>
    </row>
    <row r="1020" spans="1:4" x14ac:dyDescent="0.3">
      <c r="A1020"/>
      <c r="D1020"/>
    </row>
    <row r="1021" spans="1:4" x14ac:dyDescent="0.3">
      <c r="A1021"/>
      <c r="D1021"/>
    </row>
    <row r="1022" spans="1:4" x14ac:dyDescent="0.3">
      <c r="A1022"/>
      <c r="D1022"/>
    </row>
    <row r="1023" spans="1:4" x14ac:dyDescent="0.3">
      <c r="A1023"/>
      <c r="D1023"/>
    </row>
    <row r="1024" spans="1:4" x14ac:dyDescent="0.3">
      <c r="A1024"/>
      <c r="D1024"/>
    </row>
    <row r="1025" spans="1:4" x14ac:dyDescent="0.3">
      <c r="A1025"/>
      <c r="D1025"/>
    </row>
    <row r="1026" spans="1:4" x14ac:dyDescent="0.3">
      <c r="A1026"/>
      <c r="D1026"/>
    </row>
    <row r="1027" spans="1:4" x14ac:dyDescent="0.3">
      <c r="A1027"/>
      <c r="D1027"/>
    </row>
    <row r="1028" spans="1:4" x14ac:dyDescent="0.3">
      <c r="A1028"/>
      <c r="D1028"/>
    </row>
    <row r="1029" spans="1:4" x14ac:dyDescent="0.3">
      <c r="A1029"/>
      <c r="D1029"/>
    </row>
    <row r="1030" spans="1:4" x14ac:dyDescent="0.3">
      <c r="A1030"/>
      <c r="D1030"/>
    </row>
    <row r="1031" spans="1:4" x14ac:dyDescent="0.3">
      <c r="A1031"/>
      <c r="D1031"/>
    </row>
    <row r="1032" spans="1:4" x14ac:dyDescent="0.3">
      <c r="A1032"/>
      <c r="D1032"/>
    </row>
    <row r="1033" spans="1:4" x14ac:dyDescent="0.3">
      <c r="A1033"/>
      <c r="D1033"/>
    </row>
    <row r="1034" spans="1:4" x14ac:dyDescent="0.3">
      <c r="A1034"/>
      <c r="D1034"/>
    </row>
    <row r="1035" spans="1:4" x14ac:dyDescent="0.3">
      <c r="A1035"/>
      <c r="D1035"/>
    </row>
    <row r="1036" spans="1:4" x14ac:dyDescent="0.3">
      <c r="A1036"/>
      <c r="D1036"/>
    </row>
    <row r="1037" spans="1:4" x14ac:dyDescent="0.3">
      <c r="A1037"/>
      <c r="D1037"/>
    </row>
    <row r="1038" spans="1:4" x14ac:dyDescent="0.3">
      <c r="A1038"/>
      <c r="D1038"/>
    </row>
    <row r="1039" spans="1:4" x14ac:dyDescent="0.3">
      <c r="A1039"/>
      <c r="D1039"/>
    </row>
    <row r="1040" spans="1:4" x14ac:dyDescent="0.3">
      <c r="A1040"/>
      <c r="D1040"/>
    </row>
    <row r="1041" spans="1:4" x14ac:dyDescent="0.3">
      <c r="A1041"/>
      <c r="D1041"/>
    </row>
    <row r="1042" spans="1:4" x14ac:dyDescent="0.3">
      <c r="A1042"/>
      <c r="D1042"/>
    </row>
    <row r="1043" spans="1:4" x14ac:dyDescent="0.3">
      <c r="A1043"/>
      <c r="D1043"/>
    </row>
    <row r="1044" spans="1:4" x14ac:dyDescent="0.3">
      <c r="A1044"/>
      <c r="D1044"/>
    </row>
    <row r="1045" spans="1:4" x14ac:dyDescent="0.3">
      <c r="A1045"/>
      <c r="D1045"/>
    </row>
    <row r="1046" spans="1:4" x14ac:dyDescent="0.3">
      <c r="A1046"/>
      <c r="D1046"/>
    </row>
    <row r="1047" spans="1:4" x14ac:dyDescent="0.3">
      <c r="A1047"/>
      <c r="D1047"/>
    </row>
    <row r="1048" spans="1:4" x14ac:dyDescent="0.3">
      <c r="A1048"/>
      <c r="D1048"/>
    </row>
    <row r="1049" spans="1:4" x14ac:dyDescent="0.3">
      <c r="A1049"/>
      <c r="D1049"/>
    </row>
    <row r="1050" spans="1:4" x14ac:dyDescent="0.3">
      <c r="A1050"/>
      <c r="D1050"/>
    </row>
    <row r="1051" spans="1:4" x14ac:dyDescent="0.3">
      <c r="A1051"/>
      <c r="D1051"/>
    </row>
    <row r="1052" spans="1:4" x14ac:dyDescent="0.3">
      <c r="A1052"/>
      <c r="D1052"/>
    </row>
    <row r="1053" spans="1:4" x14ac:dyDescent="0.3">
      <c r="A1053"/>
      <c r="D1053"/>
    </row>
    <row r="1054" spans="1:4" x14ac:dyDescent="0.3">
      <c r="A1054"/>
      <c r="D1054"/>
    </row>
    <row r="1055" spans="1:4" x14ac:dyDescent="0.3">
      <c r="A1055"/>
      <c r="D1055"/>
    </row>
    <row r="1056" spans="1:4" x14ac:dyDescent="0.3">
      <c r="A1056"/>
      <c r="D1056"/>
    </row>
    <row r="1057" spans="1:4" x14ac:dyDescent="0.3">
      <c r="A1057"/>
      <c r="D1057"/>
    </row>
    <row r="1058" spans="1:4" x14ac:dyDescent="0.3">
      <c r="A1058"/>
      <c r="D1058"/>
    </row>
    <row r="1059" spans="1:4" x14ac:dyDescent="0.3">
      <c r="A1059"/>
      <c r="D1059"/>
    </row>
    <row r="1060" spans="1:4" x14ac:dyDescent="0.3">
      <c r="A1060"/>
      <c r="D1060"/>
    </row>
    <row r="1061" spans="1:4" x14ac:dyDescent="0.3">
      <c r="A1061"/>
      <c r="D1061"/>
    </row>
    <row r="1062" spans="1:4" x14ac:dyDescent="0.3">
      <c r="A1062"/>
      <c r="D1062"/>
    </row>
    <row r="1063" spans="1:4" x14ac:dyDescent="0.3">
      <c r="A1063"/>
      <c r="D1063"/>
    </row>
    <row r="1064" spans="1:4" x14ac:dyDescent="0.3">
      <c r="A1064"/>
      <c r="D1064"/>
    </row>
    <row r="1065" spans="1:4" x14ac:dyDescent="0.3">
      <c r="A1065"/>
      <c r="D1065"/>
    </row>
    <row r="1066" spans="1:4" x14ac:dyDescent="0.3">
      <c r="A1066"/>
      <c r="D1066"/>
    </row>
    <row r="1067" spans="1:4" x14ac:dyDescent="0.3">
      <c r="A1067"/>
      <c r="D1067"/>
    </row>
    <row r="1068" spans="1:4" x14ac:dyDescent="0.3">
      <c r="A1068"/>
      <c r="D1068"/>
    </row>
    <row r="1069" spans="1:4" x14ac:dyDescent="0.3">
      <c r="A1069"/>
      <c r="D1069"/>
    </row>
    <row r="1070" spans="1:4" x14ac:dyDescent="0.3">
      <c r="A1070"/>
      <c r="D1070"/>
    </row>
    <row r="1071" spans="1:4" x14ac:dyDescent="0.3">
      <c r="A1071"/>
      <c r="D1071"/>
    </row>
    <row r="1072" spans="1:4" x14ac:dyDescent="0.3">
      <c r="A1072"/>
      <c r="D1072"/>
    </row>
    <row r="1073" spans="1:4" x14ac:dyDescent="0.3">
      <c r="A1073"/>
      <c r="D1073"/>
    </row>
    <row r="1074" spans="1:4" x14ac:dyDescent="0.3">
      <c r="A1074"/>
      <c r="D1074"/>
    </row>
    <row r="1075" spans="1:4" x14ac:dyDescent="0.3">
      <c r="A1075"/>
      <c r="D1075"/>
    </row>
    <row r="1076" spans="1:4" x14ac:dyDescent="0.3">
      <c r="A1076"/>
      <c r="D1076"/>
    </row>
    <row r="1077" spans="1:4" x14ac:dyDescent="0.3">
      <c r="A1077"/>
      <c r="D1077"/>
    </row>
    <row r="1078" spans="1:4" x14ac:dyDescent="0.3">
      <c r="A1078"/>
      <c r="D1078"/>
    </row>
    <row r="1079" spans="1:4" x14ac:dyDescent="0.3">
      <c r="A1079"/>
      <c r="D1079"/>
    </row>
    <row r="1080" spans="1:4" x14ac:dyDescent="0.3">
      <c r="A1080"/>
      <c r="D1080"/>
    </row>
    <row r="1081" spans="1:4" x14ac:dyDescent="0.3">
      <c r="A1081"/>
      <c r="D1081"/>
    </row>
    <row r="1082" spans="1:4" x14ac:dyDescent="0.3">
      <c r="A1082"/>
      <c r="D1082"/>
    </row>
    <row r="1083" spans="1:4" x14ac:dyDescent="0.3">
      <c r="A1083"/>
      <c r="D1083"/>
    </row>
    <row r="1084" spans="1:4" x14ac:dyDescent="0.3">
      <c r="A1084"/>
      <c r="D1084"/>
    </row>
    <row r="1085" spans="1:4" x14ac:dyDescent="0.3">
      <c r="A1085"/>
      <c r="D1085"/>
    </row>
    <row r="1086" spans="1:4" x14ac:dyDescent="0.3">
      <c r="A1086"/>
      <c r="D1086"/>
    </row>
    <row r="1087" spans="1:4" x14ac:dyDescent="0.3">
      <c r="A1087"/>
      <c r="D1087"/>
    </row>
    <row r="1088" spans="1:4" x14ac:dyDescent="0.3">
      <c r="A1088"/>
      <c r="D1088"/>
    </row>
    <row r="1089" spans="1:4" x14ac:dyDescent="0.3">
      <c r="A1089"/>
      <c r="D1089"/>
    </row>
    <row r="1090" spans="1:4" x14ac:dyDescent="0.3">
      <c r="A1090"/>
      <c r="D1090"/>
    </row>
    <row r="1091" spans="1:4" x14ac:dyDescent="0.3">
      <c r="A1091"/>
      <c r="D1091"/>
    </row>
    <row r="1092" spans="1:4" x14ac:dyDescent="0.3">
      <c r="A1092"/>
      <c r="D1092"/>
    </row>
    <row r="1093" spans="1:4" x14ac:dyDescent="0.3">
      <c r="A1093"/>
      <c r="D1093"/>
    </row>
    <row r="1094" spans="1:4" x14ac:dyDescent="0.3">
      <c r="A1094"/>
      <c r="D1094"/>
    </row>
    <row r="1095" spans="1:4" x14ac:dyDescent="0.3">
      <c r="A1095"/>
      <c r="D1095"/>
    </row>
    <row r="1096" spans="1:4" x14ac:dyDescent="0.3">
      <c r="A1096"/>
      <c r="D1096"/>
    </row>
    <row r="1097" spans="1:4" x14ac:dyDescent="0.3">
      <c r="A1097"/>
      <c r="D1097"/>
    </row>
    <row r="1098" spans="1:4" x14ac:dyDescent="0.3">
      <c r="A1098"/>
      <c r="D1098"/>
    </row>
    <row r="1099" spans="1:4" x14ac:dyDescent="0.3">
      <c r="A1099"/>
      <c r="D1099"/>
    </row>
    <row r="1100" spans="1:4" x14ac:dyDescent="0.3">
      <c r="A1100"/>
      <c r="D1100"/>
    </row>
    <row r="1101" spans="1:4" x14ac:dyDescent="0.3">
      <c r="A1101"/>
      <c r="D1101"/>
    </row>
    <row r="1102" spans="1:4" x14ac:dyDescent="0.3">
      <c r="A1102"/>
      <c r="D1102"/>
    </row>
    <row r="1103" spans="1:4" x14ac:dyDescent="0.3">
      <c r="A1103"/>
      <c r="D1103"/>
    </row>
    <row r="1104" spans="1:4" x14ac:dyDescent="0.3">
      <c r="A1104"/>
      <c r="D1104"/>
    </row>
    <row r="1105" spans="1:4" x14ac:dyDescent="0.3">
      <c r="A1105"/>
      <c r="D1105"/>
    </row>
    <row r="1106" spans="1:4" x14ac:dyDescent="0.3">
      <c r="A1106"/>
      <c r="D1106"/>
    </row>
    <row r="1107" spans="1:4" x14ac:dyDescent="0.3">
      <c r="A1107"/>
      <c r="D1107"/>
    </row>
    <row r="1108" spans="1:4" x14ac:dyDescent="0.3">
      <c r="A1108"/>
      <c r="D1108"/>
    </row>
    <row r="1109" spans="1:4" x14ac:dyDescent="0.3">
      <c r="A1109"/>
      <c r="D1109"/>
    </row>
    <row r="1110" spans="1:4" x14ac:dyDescent="0.3">
      <c r="A1110"/>
      <c r="D1110"/>
    </row>
    <row r="1111" spans="1:4" x14ac:dyDescent="0.3">
      <c r="A1111"/>
      <c r="D1111"/>
    </row>
    <row r="1112" spans="1:4" x14ac:dyDescent="0.3">
      <c r="A1112"/>
      <c r="D1112"/>
    </row>
    <row r="1113" spans="1:4" x14ac:dyDescent="0.3">
      <c r="A1113"/>
      <c r="D1113"/>
    </row>
    <row r="1114" spans="1:4" x14ac:dyDescent="0.3">
      <c r="A1114"/>
      <c r="D1114"/>
    </row>
    <row r="1115" spans="1:4" x14ac:dyDescent="0.3">
      <c r="A1115"/>
      <c r="D1115"/>
    </row>
    <row r="1116" spans="1:4" x14ac:dyDescent="0.3">
      <c r="A1116"/>
      <c r="D1116"/>
    </row>
    <row r="1117" spans="1:4" x14ac:dyDescent="0.3">
      <c r="A1117"/>
      <c r="D1117"/>
    </row>
    <row r="1118" spans="1:4" x14ac:dyDescent="0.3">
      <c r="A1118"/>
      <c r="D1118"/>
    </row>
    <row r="1119" spans="1:4" x14ac:dyDescent="0.3">
      <c r="A1119"/>
      <c r="D1119"/>
    </row>
    <row r="1120" spans="1:4" x14ac:dyDescent="0.3">
      <c r="A1120"/>
      <c r="D1120"/>
    </row>
    <row r="1121" spans="1:4" x14ac:dyDescent="0.3">
      <c r="A1121"/>
      <c r="D1121"/>
    </row>
    <row r="1122" spans="1:4" x14ac:dyDescent="0.3">
      <c r="A1122"/>
      <c r="D1122"/>
    </row>
    <row r="1123" spans="1:4" x14ac:dyDescent="0.3">
      <c r="A1123"/>
      <c r="D1123"/>
    </row>
    <row r="1124" spans="1:4" x14ac:dyDescent="0.3">
      <c r="A1124"/>
      <c r="D1124"/>
    </row>
    <row r="1125" spans="1:4" x14ac:dyDescent="0.3">
      <c r="A1125"/>
      <c r="D1125"/>
    </row>
    <row r="1126" spans="1:4" x14ac:dyDescent="0.3">
      <c r="A1126"/>
      <c r="D1126"/>
    </row>
    <row r="1127" spans="1:4" x14ac:dyDescent="0.3">
      <c r="A1127"/>
      <c r="D1127"/>
    </row>
    <row r="1128" spans="1:4" x14ac:dyDescent="0.3">
      <c r="A1128"/>
      <c r="D1128"/>
    </row>
    <row r="1129" spans="1:4" x14ac:dyDescent="0.3">
      <c r="A1129"/>
      <c r="D1129"/>
    </row>
    <row r="1130" spans="1:4" x14ac:dyDescent="0.3">
      <c r="A1130"/>
      <c r="D1130"/>
    </row>
    <row r="1131" spans="1:4" x14ac:dyDescent="0.3">
      <c r="A1131"/>
      <c r="D1131"/>
    </row>
    <row r="1132" spans="1:4" x14ac:dyDescent="0.3">
      <c r="A1132"/>
      <c r="D1132"/>
    </row>
    <row r="1133" spans="1:4" x14ac:dyDescent="0.3">
      <c r="A1133"/>
      <c r="D1133"/>
    </row>
    <row r="1134" spans="1:4" x14ac:dyDescent="0.3">
      <c r="A1134"/>
      <c r="D1134"/>
    </row>
    <row r="1135" spans="1:4" x14ac:dyDescent="0.3">
      <c r="A1135"/>
      <c r="D1135"/>
    </row>
    <row r="1136" spans="1:4" x14ac:dyDescent="0.3">
      <c r="A1136"/>
      <c r="D1136"/>
    </row>
    <row r="1137" spans="1:4" x14ac:dyDescent="0.3">
      <c r="A1137"/>
      <c r="D1137"/>
    </row>
    <row r="1138" spans="1:4" x14ac:dyDescent="0.3">
      <c r="A1138"/>
      <c r="D1138"/>
    </row>
    <row r="1139" spans="1:4" x14ac:dyDescent="0.3">
      <c r="A1139"/>
      <c r="D1139"/>
    </row>
    <row r="1140" spans="1:4" x14ac:dyDescent="0.3">
      <c r="A1140"/>
      <c r="D1140"/>
    </row>
    <row r="1141" spans="1:4" x14ac:dyDescent="0.3">
      <c r="A1141"/>
      <c r="D1141"/>
    </row>
    <row r="1142" spans="1:4" x14ac:dyDescent="0.3">
      <c r="A1142"/>
      <c r="D1142"/>
    </row>
    <row r="1143" spans="1:4" x14ac:dyDescent="0.3">
      <c r="A1143"/>
      <c r="D1143"/>
    </row>
    <row r="1144" spans="1:4" x14ac:dyDescent="0.3">
      <c r="A1144"/>
      <c r="D1144"/>
    </row>
    <row r="1145" spans="1:4" x14ac:dyDescent="0.3">
      <c r="A1145"/>
      <c r="D1145"/>
    </row>
    <row r="1146" spans="1:4" x14ac:dyDescent="0.3">
      <c r="A1146"/>
      <c r="D1146"/>
    </row>
    <row r="1147" spans="1:4" x14ac:dyDescent="0.3">
      <c r="A1147"/>
      <c r="D1147"/>
    </row>
    <row r="1148" spans="1:4" x14ac:dyDescent="0.3">
      <c r="A1148"/>
      <c r="D1148"/>
    </row>
    <row r="1149" spans="1:4" x14ac:dyDescent="0.3">
      <c r="A1149"/>
      <c r="D1149"/>
    </row>
    <row r="1150" spans="1:4" x14ac:dyDescent="0.3">
      <c r="A1150"/>
      <c r="D1150"/>
    </row>
    <row r="1151" spans="1:4" x14ac:dyDescent="0.3">
      <c r="A1151"/>
      <c r="D1151"/>
    </row>
    <row r="1152" spans="1:4" x14ac:dyDescent="0.3">
      <c r="A1152"/>
      <c r="D1152"/>
    </row>
    <row r="1153" spans="1:4" x14ac:dyDescent="0.3">
      <c r="A1153"/>
      <c r="D1153"/>
    </row>
    <row r="1154" spans="1:4" x14ac:dyDescent="0.3">
      <c r="A1154"/>
      <c r="D1154"/>
    </row>
    <row r="1155" spans="1:4" x14ac:dyDescent="0.3">
      <c r="A1155"/>
      <c r="D1155"/>
    </row>
    <row r="1156" spans="1:4" x14ac:dyDescent="0.3">
      <c r="A1156"/>
      <c r="D1156"/>
    </row>
    <row r="1157" spans="1:4" x14ac:dyDescent="0.3">
      <c r="A1157"/>
      <c r="D1157"/>
    </row>
    <row r="1158" spans="1:4" x14ac:dyDescent="0.3">
      <c r="A1158"/>
      <c r="D1158"/>
    </row>
    <row r="1159" spans="1:4" x14ac:dyDescent="0.3">
      <c r="A1159"/>
      <c r="D1159"/>
    </row>
    <row r="1160" spans="1:4" x14ac:dyDescent="0.3">
      <c r="A1160"/>
      <c r="D1160"/>
    </row>
    <row r="1161" spans="1:4" x14ac:dyDescent="0.3">
      <c r="A1161"/>
      <c r="D1161"/>
    </row>
    <row r="1162" spans="1:4" x14ac:dyDescent="0.3">
      <c r="A1162"/>
      <c r="D1162"/>
    </row>
    <row r="1163" spans="1:4" x14ac:dyDescent="0.3">
      <c r="A1163"/>
      <c r="D1163"/>
    </row>
    <row r="1164" spans="1:4" x14ac:dyDescent="0.3">
      <c r="A1164"/>
      <c r="D1164"/>
    </row>
    <row r="1165" spans="1:4" x14ac:dyDescent="0.3">
      <c r="A1165"/>
      <c r="D1165"/>
    </row>
    <row r="1166" spans="1:4" x14ac:dyDescent="0.3">
      <c r="A1166"/>
      <c r="D1166"/>
    </row>
    <row r="1167" spans="1:4" x14ac:dyDescent="0.3">
      <c r="A1167"/>
      <c r="D1167"/>
    </row>
    <row r="1168" spans="1:4" x14ac:dyDescent="0.3">
      <c r="A1168"/>
      <c r="D1168"/>
    </row>
    <row r="1169" spans="1:4" x14ac:dyDescent="0.3">
      <c r="A1169"/>
      <c r="D1169"/>
    </row>
    <row r="1170" spans="1:4" x14ac:dyDescent="0.3">
      <c r="A1170"/>
      <c r="D1170"/>
    </row>
    <row r="1171" spans="1:4" x14ac:dyDescent="0.3">
      <c r="A1171"/>
      <c r="D1171"/>
    </row>
    <row r="1172" spans="1:4" x14ac:dyDescent="0.3">
      <c r="A1172"/>
      <c r="D1172"/>
    </row>
    <row r="1173" spans="1:4" x14ac:dyDescent="0.3">
      <c r="A1173"/>
      <c r="D1173"/>
    </row>
    <row r="1174" spans="1:4" x14ac:dyDescent="0.3">
      <c r="A1174"/>
      <c r="D1174"/>
    </row>
    <row r="1175" spans="1:4" x14ac:dyDescent="0.3">
      <c r="A1175"/>
      <c r="D1175"/>
    </row>
    <row r="1176" spans="1:4" x14ac:dyDescent="0.3">
      <c r="A1176"/>
      <c r="D1176"/>
    </row>
    <row r="1177" spans="1:4" x14ac:dyDescent="0.3">
      <c r="A1177"/>
      <c r="D1177"/>
    </row>
    <row r="1178" spans="1:4" x14ac:dyDescent="0.3">
      <c r="A1178"/>
      <c r="D1178"/>
    </row>
    <row r="1179" spans="1:4" x14ac:dyDescent="0.3">
      <c r="A1179"/>
      <c r="D1179"/>
    </row>
    <row r="1180" spans="1:4" x14ac:dyDescent="0.3">
      <c r="A1180"/>
      <c r="D1180"/>
    </row>
    <row r="1181" spans="1:4" x14ac:dyDescent="0.3">
      <c r="A1181"/>
      <c r="D1181"/>
    </row>
    <row r="1182" spans="1:4" x14ac:dyDescent="0.3">
      <c r="A1182"/>
      <c r="D1182"/>
    </row>
    <row r="1183" spans="1:4" x14ac:dyDescent="0.3">
      <c r="A1183"/>
      <c r="D1183"/>
    </row>
    <row r="1184" spans="1:4" x14ac:dyDescent="0.3">
      <c r="A1184"/>
      <c r="D1184"/>
    </row>
    <row r="1185" spans="1:4" x14ac:dyDescent="0.3">
      <c r="A1185"/>
      <c r="D1185"/>
    </row>
    <row r="1186" spans="1:4" x14ac:dyDescent="0.3">
      <c r="A1186"/>
      <c r="D1186"/>
    </row>
    <row r="1187" spans="1:4" x14ac:dyDescent="0.3">
      <c r="A1187"/>
      <c r="D1187"/>
    </row>
    <row r="1188" spans="1:4" x14ac:dyDescent="0.3">
      <c r="A1188"/>
      <c r="D1188"/>
    </row>
    <row r="1189" spans="1:4" x14ac:dyDescent="0.3">
      <c r="A1189"/>
      <c r="D1189"/>
    </row>
    <row r="1190" spans="1:4" x14ac:dyDescent="0.3">
      <c r="A1190"/>
      <c r="D1190"/>
    </row>
    <row r="1191" spans="1:4" x14ac:dyDescent="0.3">
      <c r="A1191"/>
      <c r="D1191"/>
    </row>
    <row r="1192" spans="1:4" x14ac:dyDescent="0.3">
      <c r="A1192"/>
      <c r="D1192"/>
    </row>
    <row r="1193" spans="1:4" x14ac:dyDescent="0.3">
      <c r="A1193"/>
      <c r="D1193"/>
    </row>
    <row r="1194" spans="1:4" x14ac:dyDescent="0.3">
      <c r="A1194"/>
      <c r="D1194"/>
    </row>
    <row r="1195" spans="1:4" x14ac:dyDescent="0.3">
      <c r="A1195"/>
      <c r="D1195"/>
    </row>
    <row r="1196" spans="1:4" x14ac:dyDescent="0.3">
      <c r="A1196"/>
      <c r="D1196"/>
    </row>
    <row r="1197" spans="1:4" x14ac:dyDescent="0.3">
      <c r="A1197"/>
      <c r="D1197"/>
    </row>
    <row r="1198" spans="1:4" x14ac:dyDescent="0.3">
      <c r="A1198"/>
      <c r="D1198"/>
    </row>
    <row r="1199" spans="1:4" x14ac:dyDescent="0.3">
      <c r="A1199"/>
      <c r="D1199"/>
    </row>
    <row r="1200" spans="1:4" x14ac:dyDescent="0.3">
      <c r="A1200"/>
      <c r="D1200"/>
    </row>
    <row r="1201" spans="1:4" x14ac:dyDescent="0.3">
      <c r="A1201"/>
      <c r="D1201"/>
    </row>
    <row r="1202" spans="1:4" x14ac:dyDescent="0.3">
      <c r="A1202"/>
      <c r="D1202"/>
    </row>
    <row r="1203" spans="1:4" x14ac:dyDescent="0.3">
      <c r="A1203"/>
      <c r="D1203"/>
    </row>
    <row r="1204" spans="1:4" x14ac:dyDescent="0.3">
      <c r="A1204"/>
      <c r="D1204"/>
    </row>
    <row r="1205" spans="1:4" x14ac:dyDescent="0.3">
      <c r="A1205"/>
      <c r="D1205"/>
    </row>
    <row r="1206" spans="1:4" x14ac:dyDescent="0.3">
      <c r="A1206"/>
      <c r="D1206"/>
    </row>
    <row r="1207" spans="1:4" x14ac:dyDescent="0.3">
      <c r="A1207"/>
      <c r="D1207"/>
    </row>
    <row r="1208" spans="1:4" x14ac:dyDescent="0.3">
      <c r="A1208"/>
      <c r="D1208"/>
    </row>
    <row r="1209" spans="1:4" x14ac:dyDescent="0.3">
      <c r="A1209"/>
      <c r="D1209"/>
    </row>
    <row r="1210" spans="1:4" x14ac:dyDescent="0.3">
      <c r="A1210"/>
      <c r="D1210"/>
    </row>
    <row r="1211" spans="1:4" x14ac:dyDescent="0.3">
      <c r="A1211"/>
      <c r="D1211"/>
    </row>
    <row r="1212" spans="1:4" x14ac:dyDescent="0.3">
      <c r="A1212"/>
      <c r="D1212"/>
    </row>
    <row r="1213" spans="1:4" x14ac:dyDescent="0.3">
      <c r="A1213"/>
      <c r="D1213"/>
    </row>
    <row r="1214" spans="1:4" x14ac:dyDescent="0.3">
      <c r="A1214"/>
      <c r="D1214"/>
    </row>
    <row r="1215" spans="1:4" x14ac:dyDescent="0.3">
      <c r="A1215"/>
      <c r="D1215"/>
    </row>
    <row r="1216" spans="1:4" x14ac:dyDescent="0.3">
      <c r="A1216"/>
      <c r="D1216"/>
    </row>
    <row r="1217" spans="1:4" x14ac:dyDescent="0.3">
      <c r="A1217"/>
      <c r="D1217"/>
    </row>
    <row r="1218" spans="1:4" x14ac:dyDescent="0.3">
      <c r="A1218"/>
      <c r="D1218"/>
    </row>
    <row r="1219" spans="1:4" x14ac:dyDescent="0.3">
      <c r="A1219"/>
      <c r="D1219"/>
    </row>
    <row r="1220" spans="1:4" x14ac:dyDescent="0.3">
      <c r="A1220"/>
      <c r="D1220"/>
    </row>
    <row r="1221" spans="1:4" x14ac:dyDescent="0.3">
      <c r="A1221"/>
      <c r="D1221"/>
    </row>
    <row r="1222" spans="1:4" x14ac:dyDescent="0.3">
      <c r="A1222"/>
      <c r="D1222"/>
    </row>
    <row r="1223" spans="1:4" x14ac:dyDescent="0.3">
      <c r="A1223"/>
      <c r="D1223"/>
    </row>
    <row r="1224" spans="1:4" x14ac:dyDescent="0.3">
      <c r="A1224"/>
      <c r="D1224"/>
    </row>
    <row r="1225" spans="1:4" x14ac:dyDescent="0.3">
      <c r="A1225"/>
      <c r="D1225"/>
    </row>
    <row r="1226" spans="1:4" x14ac:dyDescent="0.3">
      <c r="A1226"/>
      <c r="D1226"/>
    </row>
    <row r="1227" spans="1:4" x14ac:dyDescent="0.3">
      <c r="A1227"/>
      <c r="D1227"/>
    </row>
    <row r="1228" spans="1:4" x14ac:dyDescent="0.3">
      <c r="A1228"/>
      <c r="D1228"/>
    </row>
    <row r="1229" spans="1:4" x14ac:dyDescent="0.3">
      <c r="A1229"/>
      <c r="D1229"/>
    </row>
    <row r="1230" spans="1:4" x14ac:dyDescent="0.3">
      <c r="A1230"/>
      <c r="D1230"/>
    </row>
    <row r="1231" spans="1:4" x14ac:dyDescent="0.3">
      <c r="A1231"/>
      <c r="D1231"/>
    </row>
    <row r="1232" spans="1:4" x14ac:dyDescent="0.3">
      <c r="A1232"/>
      <c r="D1232"/>
    </row>
    <row r="1233" spans="1:4" x14ac:dyDescent="0.3">
      <c r="A1233"/>
      <c r="D1233"/>
    </row>
    <row r="1234" spans="1:4" x14ac:dyDescent="0.3">
      <c r="A1234"/>
      <c r="D1234"/>
    </row>
    <row r="1235" spans="1:4" x14ac:dyDescent="0.3">
      <c r="A1235"/>
      <c r="D1235"/>
    </row>
    <row r="1236" spans="1:4" x14ac:dyDescent="0.3">
      <c r="A1236"/>
      <c r="D1236"/>
    </row>
    <row r="1237" spans="1:4" x14ac:dyDescent="0.3">
      <c r="A1237"/>
      <c r="D1237"/>
    </row>
    <row r="1238" spans="1:4" x14ac:dyDescent="0.3">
      <c r="A1238"/>
      <c r="D1238"/>
    </row>
    <row r="1239" spans="1:4" x14ac:dyDescent="0.3">
      <c r="A1239"/>
      <c r="D1239"/>
    </row>
    <row r="1240" spans="1:4" x14ac:dyDescent="0.3">
      <c r="A1240"/>
      <c r="D1240"/>
    </row>
    <row r="1241" spans="1:4" x14ac:dyDescent="0.3">
      <c r="A1241"/>
      <c r="D1241"/>
    </row>
    <row r="1242" spans="1:4" x14ac:dyDescent="0.3">
      <c r="A1242"/>
      <c r="D1242"/>
    </row>
    <row r="1243" spans="1:4" x14ac:dyDescent="0.3">
      <c r="A1243"/>
      <c r="D1243"/>
    </row>
    <row r="1244" spans="1:4" x14ac:dyDescent="0.3">
      <c r="A1244"/>
      <c r="D1244"/>
    </row>
    <row r="1245" spans="1:4" x14ac:dyDescent="0.3">
      <c r="A1245"/>
      <c r="D1245"/>
    </row>
    <row r="1246" spans="1:4" x14ac:dyDescent="0.3">
      <c r="A1246"/>
      <c r="D1246"/>
    </row>
    <row r="1247" spans="1:4" x14ac:dyDescent="0.3">
      <c r="A1247"/>
      <c r="D1247"/>
    </row>
    <row r="1248" spans="1:4" x14ac:dyDescent="0.3">
      <c r="A1248"/>
      <c r="D1248"/>
    </row>
    <row r="1249" spans="1:4" x14ac:dyDescent="0.3">
      <c r="A1249"/>
      <c r="D1249"/>
    </row>
    <row r="1250" spans="1:4" x14ac:dyDescent="0.3">
      <c r="A1250"/>
      <c r="D1250"/>
    </row>
    <row r="1251" spans="1:4" x14ac:dyDescent="0.3">
      <c r="A1251"/>
      <c r="D1251"/>
    </row>
    <row r="1252" spans="1:4" x14ac:dyDescent="0.3">
      <c r="A1252"/>
      <c r="D1252"/>
    </row>
    <row r="1253" spans="1:4" x14ac:dyDescent="0.3">
      <c r="A1253"/>
      <c r="D1253"/>
    </row>
    <row r="1254" spans="1:4" x14ac:dyDescent="0.3">
      <c r="A1254"/>
      <c r="D1254"/>
    </row>
    <row r="1255" spans="1:4" x14ac:dyDescent="0.3">
      <c r="A1255"/>
      <c r="D1255"/>
    </row>
    <row r="1256" spans="1:4" x14ac:dyDescent="0.3">
      <c r="A1256"/>
      <c r="D1256"/>
    </row>
    <row r="1257" spans="1:4" x14ac:dyDescent="0.3">
      <c r="A1257"/>
      <c r="D1257"/>
    </row>
    <row r="1258" spans="1:4" x14ac:dyDescent="0.3">
      <c r="A1258"/>
      <c r="D1258"/>
    </row>
    <row r="1259" spans="1:4" x14ac:dyDescent="0.3">
      <c r="A1259"/>
      <c r="D1259"/>
    </row>
    <row r="1260" spans="1:4" x14ac:dyDescent="0.3">
      <c r="A1260"/>
      <c r="D1260"/>
    </row>
    <row r="1261" spans="1:4" x14ac:dyDescent="0.3">
      <c r="A1261"/>
      <c r="D1261"/>
    </row>
    <row r="1262" spans="1:4" x14ac:dyDescent="0.3">
      <c r="A1262"/>
      <c r="D1262"/>
    </row>
    <row r="1263" spans="1:4" x14ac:dyDescent="0.3">
      <c r="A1263"/>
      <c r="D1263"/>
    </row>
    <row r="1264" spans="1:4" x14ac:dyDescent="0.3">
      <c r="A1264"/>
      <c r="D1264"/>
    </row>
    <row r="1265" spans="1:4" x14ac:dyDescent="0.3">
      <c r="A1265"/>
      <c r="D1265"/>
    </row>
    <row r="1266" spans="1:4" x14ac:dyDescent="0.3">
      <c r="A1266"/>
      <c r="D1266"/>
    </row>
    <row r="1267" spans="1:4" x14ac:dyDescent="0.3">
      <c r="A1267"/>
      <c r="D1267"/>
    </row>
    <row r="1268" spans="1:4" x14ac:dyDescent="0.3">
      <c r="A1268"/>
      <c r="D1268"/>
    </row>
    <row r="1269" spans="1:4" x14ac:dyDescent="0.3">
      <c r="A1269"/>
      <c r="D1269"/>
    </row>
    <row r="1270" spans="1:4" x14ac:dyDescent="0.3">
      <c r="A1270"/>
      <c r="D1270"/>
    </row>
    <row r="1271" spans="1:4" x14ac:dyDescent="0.3">
      <c r="A1271"/>
      <c r="D1271"/>
    </row>
    <row r="1272" spans="1:4" x14ac:dyDescent="0.3">
      <c r="A1272"/>
      <c r="D1272"/>
    </row>
    <row r="1273" spans="1:4" x14ac:dyDescent="0.3">
      <c r="A1273"/>
      <c r="D1273"/>
    </row>
    <row r="1274" spans="1:4" x14ac:dyDescent="0.3">
      <c r="A1274"/>
      <c r="D1274"/>
    </row>
    <row r="1275" spans="1:4" x14ac:dyDescent="0.3">
      <c r="A1275"/>
      <c r="D1275"/>
    </row>
    <row r="1276" spans="1:4" x14ac:dyDescent="0.3">
      <c r="A1276"/>
      <c r="D1276"/>
    </row>
    <row r="1277" spans="1:4" x14ac:dyDescent="0.3">
      <c r="A1277"/>
      <c r="D1277"/>
    </row>
    <row r="1278" spans="1:4" x14ac:dyDescent="0.3">
      <c r="A1278"/>
      <c r="D1278"/>
    </row>
    <row r="1279" spans="1:4" x14ac:dyDescent="0.3">
      <c r="A1279"/>
      <c r="D1279"/>
    </row>
    <row r="1280" spans="1:4" x14ac:dyDescent="0.3">
      <c r="A1280"/>
      <c r="D1280"/>
    </row>
    <row r="1281" spans="1:4" x14ac:dyDescent="0.3">
      <c r="A1281"/>
      <c r="D1281"/>
    </row>
    <row r="1282" spans="1:4" x14ac:dyDescent="0.3">
      <c r="A1282"/>
      <c r="D1282"/>
    </row>
    <row r="1283" spans="1:4" x14ac:dyDescent="0.3">
      <c r="A1283"/>
      <c r="D1283"/>
    </row>
    <row r="1284" spans="1:4" x14ac:dyDescent="0.3">
      <c r="A1284"/>
      <c r="D1284"/>
    </row>
    <row r="1285" spans="1:4" x14ac:dyDescent="0.3">
      <c r="A1285"/>
      <c r="D1285"/>
    </row>
    <row r="1286" spans="1:4" x14ac:dyDescent="0.3">
      <c r="A1286"/>
      <c r="D1286"/>
    </row>
    <row r="1287" spans="1:4" x14ac:dyDescent="0.3">
      <c r="A1287"/>
      <c r="D1287"/>
    </row>
    <row r="1288" spans="1:4" x14ac:dyDescent="0.3">
      <c r="A1288"/>
      <c r="D1288"/>
    </row>
    <row r="1289" spans="1:4" x14ac:dyDescent="0.3">
      <c r="A1289"/>
      <c r="D1289"/>
    </row>
    <row r="1290" spans="1:4" x14ac:dyDescent="0.3">
      <c r="A1290"/>
      <c r="D1290"/>
    </row>
    <row r="1291" spans="1:4" x14ac:dyDescent="0.3">
      <c r="A1291"/>
      <c r="D1291"/>
    </row>
    <row r="1292" spans="1:4" x14ac:dyDescent="0.3">
      <c r="A1292"/>
      <c r="D1292"/>
    </row>
    <row r="1293" spans="1:4" x14ac:dyDescent="0.3">
      <c r="A1293"/>
      <c r="D1293"/>
    </row>
    <row r="1294" spans="1:4" x14ac:dyDescent="0.3">
      <c r="A1294"/>
      <c r="D1294"/>
    </row>
    <row r="1295" spans="1:4" x14ac:dyDescent="0.3">
      <c r="A1295"/>
      <c r="D1295"/>
    </row>
    <row r="1296" spans="1:4" x14ac:dyDescent="0.3">
      <c r="A1296"/>
      <c r="D1296"/>
    </row>
    <row r="1297" spans="1:4" x14ac:dyDescent="0.3">
      <c r="A1297"/>
      <c r="D1297"/>
    </row>
    <row r="1298" spans="1:4" x14ac:dyDescent="0.3">
      <c r="A1298"/>
      <c r="D1298"/>
    </row>
    <row r="1299" spans="1:4" x14ac:dyDescent="0.3">
      <c r="A1299"/>
      <c r="D1299"/>
    </row>
    <row r="1300" spans="1:4" x14ac:dyDescent="0.3">
      <c r="A1300"/>
      <c r="D1300"/>
    </row>
    <row r="1301" spans="1:4" x14ac:dyDescent="0.3">
      <c r="A1301"/>
      <c r="D1301"/>
    </row>
    <row r="1302" spans="1:4" x14ac:dyDescent="0.3">
      <c r="A1302"/>
      <c r="D1302"/>
    </row>
    <row r="1303" spans="1:4" x14ac:dyDescent="0.3">
      <c r="A1303"/>
      <c r="D1303"/>
    </row>
    <row r="1304" spans="1:4" x14ac:dyDescent="0.3">
      <c r="A1304"/>
      <c r="D1304"/>
    </row>
    <row r="1305" spans="1:4" x14ac:dyDescent="0.3">
      <c r="A1305"/>
      <c r="D1305"/>
    </row>
    <row r="1306" spans="1:4" x14ac:dyDescent="0.3">
      <c r="A1306"/>
      <c r="D1306"/>
    </row>
    <row r="1307" spans="1:4" x14ac:dyDescent="0.3">
      <c r="A1307"/>
      <c r="D1307"/>
    </row>
    <row r="1308" spans="1:4" x14ac:dyDescent="0.3">
      <c r="A1308"/>
      <c r="D1308"/>
    </row>
    <row r="1309" spans="1:4" x14ac:dyDescent="0.3">
      <c r="A1309"/>
      <c r="D1309"/>
    </row>
    <row r="1310" spans="1:4" x14ac:dyDescent="0.3">
      <c r="A1310"/>
      <c r="D1310"/>
    </row>
    <row r="1311" spans="1:4" x14ac:dyDescent="0.3">
      <c r="A1311"/>
      <c r="D1311"/>
    </row>
    <row r="1312" spans="1:4" x14ac:dyDescent="0.3">
      <c r="A1312"/>
      <c r="D1312"/>
    </row>
    <row r="1313" spans="1:4" x14ac:dyDescent="0.3">
      <c r="A1313"/>
      <c r="D1313"/>
    </row>
    <row r="1314" spans="1:4" x14ac:dyDescent="0.3">
      <c r="A1314"/>
      <c r="D1314"/>
    </row>
    <row r="1315" spans="1:4" x14ac:dyDescent="0.3">
      <c r="A1315"/>
      <c r="D1315"/>
    </row>
    <row r="1316" spans="1:4" x14ac:dyDescent="0.3">
      <c r="A1316"/>
      <c r="D1316"/>
    </row>
    <row r="1317" spans="1:4" x14ac:dyDescent="0.3">
      <c r="A1317"/>
      <c r="D1317"/>
    </row>
    <row r="1318" spans="1:4" x14ac:dyDescent="0.3">
      <c r="A1318"/>
      <c r="D1318"/>
    </row>
    <row r="1319" spans="1:4" x14ac:dyDescent="0.3">
      <c r="A1319"/>
      <c r="D1319"/>
    </row>
    <row r="1320" spans="1:4" x14ac:dyDescent="0.3">
      <c r="A1320"/>
      <c r="D1320"/>
    </row>
    <row r="1321" spans="1:4" x14ac:dyDescent="0.3">
      <c r="A1321"/>
      <c r="D1321"/>
    </row>
    <row r="1322" spans="1:4" x14ac:dyDescent="0.3">
      <c r="A1322"/>
      <c r="D1322"/>
    </row>
    <row r="1323" spans="1:4" x14ac:dyDescent="0.3">
      <c r="A1323"/>
      <c r="D1323"/>
    </row>
    <row r="1324" spans="1:4" x14ac:dyDescent="0.3">
      <c r="A1324"/>
      <c r="D1324"/>
    </row>
    <row r="1325" spans="1:4" x14ac:dyDescent="0.3">
      <c r="A1325"/>
      <c r="D1325"/>
    </row>
    <row r="1326" spans="1:4" x14ac:dyDescent="0.3">
      <c r="A1326"/>
      <c r="D1326"/>
    </row>
    <row r="1327" spans="1:4" x14ac:dyDescent="0.3">
      <c r="A1327"/>
      <c r="D1327"/>
    </row>
    <row r="1328" spans="1:4" x14ac:dyDescent="0.3">
      <c r="A1328"/>
      <c r="D1328"/>
    </row>
    <row r="1329" spans="1:4" x14ac:dyDescent="0.3">
      <c r="A1329"/>
      <c r="D1329"/>
    </row>
    <row r="1330" spans="1:4" x14ac:dyDescent="0.3">
      <c r="A1330"/>
      <c r="D1330"/>
    </row>
    <row r="1331" spans="1:4" x14ac:dyDescent="0.3">
      <c r="A1331"/>
      <c r="D1331"/>
    </row>
    <row r="1332" spans="1:4" x14ac:dyDescent="0.3">
      <c r="A1332"/>
      <c r="D1332"/>
    </row>
    <row r="1333" spans="1:4" x14ac:dyDescent="0.3">
      <c r="A1333"/>
      <c r="D1333"/>
    </row>
    <row r="1334" spans="1:4" x14ac:dyDescent="0.3">
      <c r="A1334"/>
      <c r="D1334"/>
    </row>
    <row r="1335" spans="1:4" x14ac:dyDescent="0.3">
      <c r="A1335"/>
      <c r="D1335"/>
    </row>
    <row r="1336" spans="1:4" x14ac:dyDescent="0.3">
      <c r="A1336"/>
      <c r="D1336"/>
    </row>
    <row r="1337" spans="1:4" x14ac:dyDescent="0.3">
      <c r="A1337"/>
      <c r="D1337"/>
    </row>
    <row r="1338" spans="1:4" x14ac:dyDescent="0.3">
      <c r="A1338"/>
      <c r="D1338"/>
    </row>
    <row r="1339" spans="1:4" x14ac:dyDescent="0.3">
      <c r="A1339"/>
      <c r="D1339"/>
    </row>
    <row r="1340" spans="1:4" x14ac:dyDescent="0.3">
      <c r="A1340"/>
      <c r="D1340"/>
    </row>
    <row r="1341" spans="1:4" x14ac:dyDescent="0.3">
      <c r="A1341"/>
      <c r="D1341"/>
    </row>
    <row r="1342" spans="1:4" x14ac:dyDescent="0.3">
      <c r="A1342"/>
      <c r="D1342"/>
    </row>
    <row r="1343" spans="1:4" x14ac:dyDescent="0.3">
      <c r="A1343"/>
      <c r="D1343"/>
    </row>
    <row r="1344" spans="1:4" x14ac:dyDescent="0.3">
      <c r="A1344"/>
      <c r="D1344"/>
    </row>
    <row r="1345" spans="1:4" x14ac:dyDescent="0.3">
      <c r="A1345"/>
      <c r="D1345"/>
    </row>
    <row r="1346" spans="1:4" x14ac:dyDescent="0.3">
      <c r="A1346"/>
      <c r="D1346"/>
    </row>
    <row r="1347" spans="1:4" x14ac:dyDescent="0.3">
      <c r="A1347"/>
      <c r="D1347"/>
    </row>
    <row r="1348" spans="1:4" x14ac:dyDescent="0.3">
      <c r="A1348"/>
      <c r="D1348"/>
    </row>
    <row r="1349" spans="1:4" x14ac:dyDescent="0.3">
      <c r="A1349"/>
      <c r="D1349"/>
    </row>
    <row r="1350" spans="1:4" x14ac:dyDescent="0.3">
      <c r="A1350"/>
      <c r="D1350"/>
    </row>
    <row r="1351" spans="1:4" x14ac:dyDescent="0.3">
      <c r="A1351"/>
      <c r="D1351"/>
    </row>
    <row r="1352" spans="1:4" x14ac:dyDescent="0.3">
      <c r="A1352"/>
      <c r="D1352"/>
    </row>
    <row r="1353" spans="1:4" x14ac:dyDescent="0.3">
      <c r="A1353"/>
      <c r="D1353"/>
    </row>
    <row r="1354" spans="1:4" x14ac:dyDescent="0.3">
      <c r="A1354"/>
      <c r="D1354"/>
    </row>
    <row r="1355" spans="1:4" x14ac:dyDescent="0.3">
      <c r="A1355"/>
      <c r="D1355"/>
    </row>
    <row r="1356" spans="1:4" x14ac:dyDescent="0.3">
      <c r="A1356"/>
      <c r="D1356"/>
    </row>
    <row r="1357" spans="1:4" x14ac:dyDescent="0.3">
      <c r="A1357"/>
      <c r="D1357"/>
    </row>
    <row r="1358" spans="1:4" x14ac:dyDescent="0.3">
      <c r="A1358"/>
      <c r="D1358"/>
    </row>
    <row r="1359" spans="1:4" x14ac:dyDescent="0.3">
      <c r="A1359"/>
      <c r="D1359"/>
    </row>
    <row r="1360" spans="1:4" x14ac:dyDescent="0.3">
      <c r="A1360"/>
      <c r="D1360"/>
    </row>
    <row r="1361" spans="1:4" x14ac:dyDescent="0.3">
      <c r="A1361"/>
      <c r="D1361"/>
    </row>
    <row r="1362" spans="1:4" x14ac:dyDescent="0.3">
      <c r="A1362"/>
      <c r="D1362"/>
    </row>
    <row r="1363" spans="1:4" x14ac:dyDescent="0.3">
      <c r="A1363"/>
      <c r="D1363"/>
    </row>
    <row r="1364" spans="1:4" x14ac:dyDescent="0.3">
      <c r="A1364"/>
      <c r="D1364"/>
    </row>
    <row r="1365" spans="1:4" x14ac:dyDescent="0.3">
      <c r="A1365"/>
      <c r="D1365"/>
    </row>
    <row r="1366" spans="1:4" x14ac:dyDescent="0.3">
      <c r="A1366"/>
      <c r="D1366"/>
    </row>
    <row r="1367" spans="1:4" x14ac:dyDescent="0.3">
      <c r="A1367"/>
      <c r="D1367"/>
    </row>
    <row r="1368" spans="1:4" x14ac:dyDescent="0.3">
      <c r="A1368"/>
      <c r="D1368"/>
    </row>
    <row r="1369" spans="1:4" x14ac:dyDescent="0.3">
      <c r="A1369"/>
      <c r="D1369"/>
    </row>
    <row r="1370" spans="1:4" x14ac:dyDescent="0.3">
      <c r="A1370"/>
      <c r="D1370"/>
    </row>
    <row r="1371" spans="1:4" x14ac:dyDescent="0.3">
      <c r="A1371"/>
      <c r="D1371"/>
    </row>
    <row r="1372" spans="1:4" x14ac:dyDescent="0.3">
      <c r="A1372"/>
      <c r="D1372"/>
    </row>
    <row r="1373" spans="1:4" x14ac:dyDescent="0.3">
      <c r="A1373"/>
      <c r="D1373"/>
    </row>
    <row r="1374" spans="1:4" x14ac:dyDescent="0.3">
      <c r="A1374"/>
      <c r="D1374"/>
    </row>
    <row r="1375" spans="1:4" x14ac:dyDescent="0.3">
      <c r="A1375"/>
      <c r="D1375"/>
    </row>
    <row r="1376" spans="1:4" x14ac:dyDescent="0.3">
      <c r="A1376"/>
      <c r="D1376"/>
    </row>
    <row r="1377" spans="1:4" x14ac:dyDescent="0.3">
      <c r="A1377"/>
      <c r="D1377"/>
    </row>
    <row r="1378" spans="1:4" x14ac:dyDescent="0.3">
      <c r="A1378"/>
      <c r="D1378"/>
    </row>
    <row r="1379" spans="1:4" x14ac:dyDescent="0.3">
      <c r="A1379"/>
      <c r="D1379"/>
    </row>
    <row r="1380" spans="1:4" x14ac:dyDescent="0.3">
      <c r="A1380"/>
      <c r="D1380"/>
    </row>
    <row r="1381" spans="1:4" x14ac:dyDescent="0.3">
      <c r="A1381"/>
      <c r="D1381"/>
    </row>
    <row r="1382" spans="1:4" x14ac:dyDescent="0.3">
      <c r="A1382"/>
      <c r="D1382"/>
    </row>
    <row r="1383" spans="1:4" x14ac:dyDescent="0.3">
      <c r="A1383"/>
      <c r="D1383"/>
    </row>
    <row r="1384" spans="1:4" x14ac:dyDescent="0.3">
      <c r="A1384"/>
      <c r="D1384"/>
    </row>
    <row r="1385" spans="1:4" x14ac:dyDescent="0.3">
      <c r="A1385"/>
      <c r="D1385"/>
    </row>
    <row r="1386" spans="1:4" x14ac:dyDescent="0.3">
      <c r="A1386"/>
      <c r="D1386"/>
    </row>
    <row r="1387" spans="1:4" x14ac:dyDescent="0.3">
      <c r="A1387"/>
      <c r="D1387"/>
    </row>
    <row r="1388" spans="1:4" x14ac:dyDescent="0.3">
      <c r="A1388"/>
      <c r="D1388"/>
    </row>
    <row r="1389" spans="1:4" x14ac:dyDescent="0.3">
      <c r="A1389"/>
      <c r="D1389"/>
    </row>
    <row r="1390" spans="1:4" x14ac:dyDescent="0.3">
      <c r="A1390"/>
      <c r="D1390"/>
    </row>
    <row r="1391" spans="1:4" x14ac:dyDescent="0.3">
      <c r="A1391"/>
      <c r="D1391"/>
    </row>
    <row r="1392" spans="1:4" x14ac:dyDescent="0.3">
      <c r="A1392"/>
      <c r="D1392"/>
    </row>
    <row r="1393" spans="1:4" x14ac:dyDescent="0.3">
      <c r="A1393"/>
      <c r="D1393"/>
    </row>
    <row r="1394" spans="1:4" x14ac:dyDescent="0.3">
      <c r="A1394"/>
      <c r="D1394"/>
    </row>
    <row r="1395" spans="1:4" x14ac:dyDescent="0.3">
      <c r="A1395"/>
      <c r="D1395"/>
    </row>
    <row r="1396" spans="1:4" x14ac:dyDescent="0.3">
      <c r="A1396"/>
      <c r="D1396"/>
    </row>
    <row r="1397" spans="1:4" x14ac:dyDescent="0.3">
      <c r="A1397"/>
      <c r="D1397"/>
    </row>
    <row r="1398" spans="1:4" x14ac:dyDescent="0.3">
      <c r="A1398"/>
      <c r="D1398"/>
    </row>
    <row r="1399" spans="1:4" x14ac:dyDescent="0.3">
      <c r="A1399"/>
      <c r="D1399"/>
    </row>
    <row r="1400" spans="1:4" x14ac:dyDescent="0.3">
      <c r="A1400"/>
      <c r="D1400"/>
    </row>
    <row r="1401" spans="1:4" x14ac:dyDescent="0.3">
      <c r="A1401"/>
      <c r="D1401"/>
    </row>
    <row r="1402" spans="1:4" x14ac:dyDescent="0.3">
      <c r="A1402"/>
      <c r="D1402"/>
    </row>
    <row r="1403" spans="1:4" x14ac:dyDescent="0.3">
      <c r="A1403"/>
      <c r="D1403"/>
    </row>
    <row r="1404" spans="1:4" x14ac:dyDescent="0.3">
      <c r="A1404"/>
      <c r="D1404"/>
    </row>
    <row r="1405" spans="1:4" x14ac:dyDescent="0.3">
      <c r="A1405"/>
      <c r="D1405"/>
    </row>
    <row r="1406" spans="1:4" x14ac:dyDescent="0.3">
      <c r="A1406"/>
      <c r="D1406"/>
    </row>
    <row r="1407" spans="1:4" x14ac:dyDescent="0.3">
      <c r="A1407"/>
      <c r="D1407"/>
    </row>
    <row r="1408" spans="1:4" x14ac:dyDescent="0.3">
      <c r="A1408"/>
      <c r="D1408"/>
    </row>
    <row r="1409" spans="1:4" x14ac:dyDescent="0.3">
      <c r="A1409"/>
      <c r="D1409"/>
    </row>
    <row r="1410" spans="1:4" x14ac:dyDescent="0.3">
      <c r="A1410"/>
      <c r="D1410"/>
    </row>
    <row r="1411" spans="1:4" x14ac:dyDescent="0.3">
      <c r="A1411"/>
      <c r="D1411"/>
    </row>
    <row r="1412" spans="1:4" x14ac:dyDescent="0.3">
      <c r="A1412"/>
      <c r="D1412"/>
    </row>
    <row r="1413" spans="1:4" x14ac:dyDescent="0.3">
      <c r="A1413"/>
      <c r="D1413"/>
    </row>
    <row r="1414" spans="1:4" x14ac:dyDescent="0.3">
      <c r="A1414"/>
      <c r="D1414"/>
    </row>
    <row r="1415" spans="1:4" x14ac:dyDescent="0.3">
      <c r="A1415"/>
      <c r="D1415"/>
    </row>
    <row r="1416" spans="1:4" x14ac:dyDescent="0.3">
      <c r="A1416"/>
      <c r="D1416"/>
    </row>
    <row r="1417" spans="1:4" x14ac:dyDescent="0.3">
      <c r="A1417"/>
      <c r="D1417"/>
    </row>
    <row r="1418" spans="1:4" x14ac:dyDescent="0.3">
      <c r="A1418"/>
      <c r="D1418"/>
    </row>
    <row r="1419" spans="1:4" x14ac:dyDescent="0.3">
      <c r="A1419"/>
      <c r="D1419"/>
    </row>
    <row r="1420" spans="1:4" x14ac:dyDescent="0.3">
      <c r="A1420"/>
      <c r="D1420"/>
    </row>
    <row r="1421" spans="1:4" x14ac:dyDescent="0.3">
      <c r="A1421"/>
      <c r="D1421"/>
    </row>
    <row r="1422" spans="1:4" x14ac:dyDescent="0.3">
      <c r="A1422"/>
      <c r="D1422"/>
    </row>
    <row r="1423" spans="1:4" x14ac:dyDescent="0.3">
      <c r="A1423"/>
      <c r="D1423"/>
    </row>
    <row r="1424" spans="1:4" x14ac:dyDescent="0.3">
      <c r="A1424"/>
      <c r="D1424"/>
    </row>
    <row r="1425" spans="1:4" x14ac:dyDescent="0.3">
      <c r="A1425"/>
      <c r="D1425"/>
    </row>
    <row r="1426" spans="1:4" x14ac:dyDescent="0.3">
      <c r="A1426"/>
      <c r="D1426"/>
    </row>
    <row r="1427" spans="1:4" x14ac:dyDescent="0.3">
      <c r="A1427"/>
      <c r="D1427"/>
    </row>
    <row r="1428" spans="1:4" x14ac:dyDescent="0.3">
      <c r="A1428"/>
      <c r="D1428"/>
    </row>
    <row r="1429" spans="1:4" x14ac:dyDescent="0.3">
      <c r="A1429"/>
      <c r="D1429"/>
    </row>
    <row r="1430" spans="1:4" x14ac:dyDescent="0.3">
      <c r="A1430"/>
      <c r="D1430"/>
    </row>
    <row r="1431" spans="1:4" x14ac:dyDescent="0.3">
      <c r="A1431"/>
      <c r="D1431"/>
    </row>
    <row r="1432" spans="1:4" x14ac:dyDescent="0.3">
      <c r="A1432"/>
      <c r="D1432"/>
    </row>
    <row r="1433" spans="1:4" x14ac:dyDescent="0.3">
      <c r="A1433"/>
      <c r="D1433"/>
    </row>
    <row r="1434" spans="1:4" x14ac:dyDescent="0.3">
      <c r="A1434"/>
      <c r="D1434"/>
    </row>
    <row r="1435" spans="1:4" x14ac:dyDescent="0.3">
      <c r="A1435"/>
      <c r="D1435"/>
    </row>
    <row r="1436" spans="1:4" x14ac:dyDescent="0.3">
      <c r="A1436"/>
      <c r="D1436"/>
    </row>
    <row r="1437" spans="1:4" x14ac:dyDescent="0.3">
      <c r="A1437"/>
      <c r="D1437"/>
    </row>
    <row r="1438" spans="1:4" x14ac:dyDescent="0.3">
      <c r="A1438"/>
      <c r="D1438"/>
    </row>
    <row r="1439" spans="1:4" x14ac:dyDescent="0.3">
      <c r="A1439"/>
      <c r="D1439"/>
    </row>
    <row r="1440" spans="1:4" x14ac:dyDescent="0.3">
      <c r="A1440"/>
      <c r="D1440"/>
    </row>
    <row r="1441" spans="1:4" x14ac:dyDescent="0.3">
      <c r="A1441"/>
      <c r="D1441"/>
    </row>
    <row r="1442" spans="1:4" x14ac:dyDescent="0.3">
      <c r="A1442"/>
      <c r="D1442"/>
    </row>
    <row r="1443" spans="1:4" x14ac:dyDescent="0.3">
      <c r="A1443"/>
      <c r="D1443"/>
    </row>
    <row r="1444" spans="1:4" x14ac:dyDescent="0.3">
      <c r="A1444"/>
      <c r="D1444"/>
    </row>
    <row r="1445" spans="1:4" x14ac:dyDescent="0.3">
      <c r="A1445"/>
      <c r="D1445"/>
    </row>
    <row r="1446" spans="1:4" x14ac:dyDescent="0.3">
      <c r="A1446"/>
      <c r="D1446"/>
    </row>
    <row r="1447" spans="1:4" x14ac:dyDescent="0.3">
      <c r="A1447"/>
      <c r="D1447"/>
    </row>
    <row r="1448" spans="1:4" x14ac:dyDescent="0.3">
      <c r="A1448"/>
      <c r="D1448"/>
    </row>
    <row r="1449" spans="1:4" x14ac:dyDescent="0.3">
      <c r="A1449"/>
      <c r="D1449"/>
    </row>
    <row r="1450" spans="1:4" x14ac:dyDescent="0.3">
      <c r="A1450"/>
      <c r="D1450"/>
    </row>
    <row r="1451" spans="1:4" x14ac:dyDescent="0.3">
      <c r="A1451"/>
      <c r="D1451"/>
    </row>
    <row r="1452" spans="1:4" x14ac:dyDescent="0.3">
      <c r="A1452"/>
      <c r="D1452"/>
    </row>
    <row r="1453" spans="1:4" x14ac:dyDescent="0.3">
      <c r="A1453"/>
      <c r="D1453"/>
    </row>
    <row r="1454" spans="1:4" x14ac:dyDescent="0.3">
      <c r="A1454"/>
      <c r="D1454"/>
    </row>
    <row r="1455" spans="1:4" x14ac:dyDescent="0.3">
      <c r="A1455"/>
      <c r="D1455"/>
    </row>
    <row r="1456" spans="1:4" x14ac:dyDescent="0.3">
      <c r="A1456"/>
      <c r="D1456"/>
    </row>
    <row r="1457" spans="1:4" x14ac:dyDescent="0.3">
      <c r="A1457"/>
      <c r="D1457"/>
    </row>
    <row r="1458" spans="1:4" x14ac:dyDescent="0.3">
      <c r="A1458"/>
      <c r="D1458"/>
    </row>
    <row r="1459" spans="1:4" x14ac:dyDescent="0.3">
      <c r="A1459"/>
      <c r="D1459"/>
    </row>
    <row r="1460" spans="1:4" x14ac:dyDescent="0.3">
      <c r="A1460"/>
      <c r="D1460"/>
    </row>
    <row r="1461" spans="1:4" x14ac:dyDescent="0.3">
      <c r="A1461"/>
      <c r="D1461"/>
    </row>
    <row r="1462" spans="1:4" x14ac:dyDescent="0.3">
      <c r="A1462"/>
      <c r="D1462"/>
    </row>
    <row r="1463" spans="1:4" x14ac:dyDescent="0.3">
      <c r="A1463"/>
      <c r="D1463"/>
    </row>
    <row r="1464" spans="1:4" x14ac:dyDescent="0.3">
      <c r="A1464"/>
      <c r="D1464"/>
    </row>
    <row r="1465" spans="1:4" x14ac:dyDescent="0.3">
      <c r="A1465"/>
      <c r="D1465"/>
    </row>
    <row r="1466" spans="1:4" x14ac:dyDescent="0.3">
      <c r="A1466"/>
      <c r="D1466"/>
    </row>
    <row r="1467" spans="1:4" x14ac:dyDescent="0.3">
      <c r="A1467"/>
      <c r="D1467"/>
    </row>
    <row r="1468" spans="1:4" x14ac:dyDescent="0.3">
      <c r="A1468"/>
      <c r="D1468"/>
    </row>
    <row r="1469" spans="1:4" x14ac:dyDescent="0.3">
      <c r="A1469"/>
      <c r="D1469"/>
    </row>
    <row r="1470" spans="1:4" x14ac:dyDescent="0.3">
      <c r="A1470"/>
      <c r="D1470"/>
    </row>
    <row r="1471" spans="1:4" x14ac:dyDescent="0.3">
      <c r="A1471"/>
      <c r="D1471"/>
    </row>
    <row r="1472" spans="1:4" x14ac:dyDescent="0.3">
      <c r="A1472"/>
      <c r="D1472"/>
    </row>
    <row r="1473" spans="1:4" x14ac:dyDescent="0.3">
      <c r="A1473"/>
      <c r="D1473"/>
    </row>
    <row r="1474" spans="1:4" x14ac:dyDescent="0.3">
      <c r="A1474"/>
      <c r="D1474"/>
    </row>
    <row r="1475" spans="1:4" x14ac:dyDescent="0.3">
      <c r="A1475"/>
      <c r="D1475"/>
    </row>
    <row r="1476" spans="1:4" x14ac:dyDescent="0.3">
      <c r="A1476"/>
      <c r="D1476"/>
    </row>
    <row r="1477" spans="1:4" x14ac:dyDescent="0.3">
      <c r="A1477"/>
      <c r="D1477"/>
    </row>
    <row r="1478" spans="1:4" x14ac:dyDescent="0.3">
      <c r="A1478"/>
      <c r="D1478"/>
    </row>
    <row r="1479" spans="1:4" x14ac:dyDescent="0.3">
      <c r="A1479"/>
      <c r="D1479"/>
    </row>
    <row r="1480" spans="1:4" x14ac:dyDescent="0.3">
      <c r="A1480"/>
      <c r="D1480"/>
    </row>
    <row r="1481" spans="1:4" x14ac:dyDescent="0.3">
      <c r="A1481"/>
      <c r="D1481"/>
    </row>
    <row r="1482" spans="1:4" x14ac:dyDescent="0.3">
      <c r="A1482"/>
      <c r="D1482"/>
    </row>
    <row r="1483" spans="1:4" x14ac:dyDescent="0.3">
      <c r="A1483"/>
      <c r="D1483"/>
    </row>
    <row r="1484" spans="1:4" x14ac:dyDescent="0.3">
      <c r="A1484"/>
      <c r="D1484"/>
    </row>
    <row r="1485" spans="1:4" x14ac:dyDescent="0.3">
      <c r="A1485"/>
      <c r="D1485"/>
    </row>
    <row r="1486" spans="1:4" x14ac:dyDescent="0.3">
      <c r="A1486"/>
      <c r="D1486"/>
    </row>
    <row r="1487" spans="1:4" x14ac:dyDescent="0.3">
      <c r="A1487"/>
      <c r="D1487"/>
    </row>
    <row r="1488" spans="1:4" x14ac:dyDescent="0.3">
      <c r="A1488"/>
      <c r="D1488"/>
    </row>
    <row r="1489" spans="1:4" x14ac:dyDescent="0.3">
      <c r="A1489"/>
      <c r="D1489"/>
    </row>
    <row r="1490" spans="1:4" x14ac:dyDescent="0.3">
      <c r="A1490"/>
      <c r="D1490"/>
    </row>
    <row r="1491" spans="1:4" x14ac:dyDescent="0.3">
      <c r="A1491"/>
      <c r="D1491"/>
    </row>
    <row r="1492" spans="1:4" x14ac:dyDescent="0.3">
      <c r="A1492"/>
      <c r="D1492"/>
    </row>
    <row r="1493" spans="1:4" x14ac:dyDescent="0.3">
      <c r="A1493"/>
      <c r="D1493"/>
    </row>
    <row r="1494" spans="1:4" x14ac:dyDescent="0.3">
      <c r="A1494"/>
      <c r="D1494"/>
    </row>
    <row r="1495" spans="1:4" x14ac:dyDescent="0.3">
      <c r="A1495"/>
      <c r="D1495"/>
    </row>
    <row r="1496" spans="1:4" x14ac:dyDescent="0.3">
      <c r="A1496"/>
      <c r="D1496"/>
    </row>
    <row r="1497" spans="1:4" x14ac:dyDescent="0.3">
      <c r="A1497"/>
      <c r="D1497"/>
    </row>
    <row r="1498" spans="1:4" x14ac:dyDescent="0.3">
      <c r="A1498"/>
      <c r="D1498"/>
    </row>
    <row r="1499" spans="1:4" x14ac:dyDescent="0.3">
      <c r="A1499"/>
      <c r="D1499"/>
    </row>
    <row r="1500" spans="1:4" x14ac:dyDescent="0.3">
      <c r="A1500"/>
      <c r="D1500"/>
    </row>
    <row r="1501" spans="1:4" x14ac:dyDescent="0.3">
      <c r="A1501"/>
      <c r="D1501"/>
    </row>
    <row r="1502" spans="1:4" x14ac:dyDescent="0.3">
      <c r="A1502"/>
      <c r="D1502"/>
    </row>
    <row r="1503" spans="1:4" x14ac:dyDescent="0.3">
      <c r="A1503"/>
      <c r="D1503"/>
    </row>
    <row r="1504" spans="1:4" x14ac:dyDescent="0.3">
      <c r="A1504"/>
      <c r="D1504"/>
    </row>
    <row r="1505" spans="1:4" x14ac:dyDescent="0.3">
      <c r="A1505"/>
      <c r="D1505"/>
    </row>
    <row r="1506" spans="1:4" x14ac:dyDescent="0.3">
      <c r="A1506"/>
      <c r="D1506"/>
    </row>
    <row r="1507" spans="1:4" x14ac:dyDescent="0.3">
      <c r="A1507"/>
      <c r="D1507"/>
    </row>
    <row r="1508" spans="1:4" x14ac:dyDescent="0.3">
      <c r="A1508"/>
      <c r="D1508"/>
    </row>
    <row r="1509" spans="1:4" x14ac:dyDescent="0.3">
      <c r="A1509"/>
      <c r="D1509"/>
    </row>
    <row r="1510" spans="1:4" x14ac:dyDescent="0.3">
      <c r="A1510"/>
      <c r="D1510"/>
    </row>
    <row r="1511" spans="1:4" x14ac:dyDescent="0.3">
      <c r="A1511"/>
      <c r="D1511"/>
    </row>
    <row r="1512" spans="1:4" x14ac:dyDescent="0.3">
      <c r="A1512"/>
      <c r="D1512"/>
    </row>
    <row r="1513" spans="1:4" x14ac:dyDescent="0.3">
      <c r="A1513"/>
      <c r="D1513"/>
    </row>
    <row r="1514" spans="1:4" x14ac:dyDescent="0.3">
      <c r="A1514"/>
      <c r="D1514"/>
    </row>
    <row r="1515" spans="1:4" x14ac:dyDescent="0.3">
      <c r="A1515"/>
      <c r="D1515"/>
    </row>
    <row r="1516" spans="1:4" x14ac:dyDescent="0.3">
      <c r="A1516"/>
      <c r="D1516"/>
    </row>
    <row r="1517" spans="1:4" x14ac:dyDescent="0.3">
      <c r="A1517"/>
      <c r="D1517"/>
    </row>
    <row r="1518" spans="1:4" x14ac:dyDescent="0.3">
      <c r="A1518"/>
      <c r="D1518"/>
    </row>
    <row r="1519" spans="1:4" x14ac:dyDescent="0.3">
      <c r="A1519"/>
      <c r="D1519"/>
    </row>
    <row r="1520" spans="1:4" x14ac:dyDescent="0.3">
      <c r="A1520"/>
      <c r="D1520"/>
    </row>
    <row r="1521" spans="1:4" x14ac:dyDescent="0.3">
      <c r="A1521"/>
      <c r="D1521"/>
    </row>
    <row r="1522" spans="1:4" x14ac:dyDescent="0.3">
      <c r="A1522"/>
      <c r="D1522"/>
    </row>
    <row r="1523" spans="1:4" x14ac:dyDescent="0.3">
      <c r="A1523"/>
      <c r="D1523"/>
    </row>
    <row r="1524" spans="1:4" x14ac:dyDescent="0.3">
      <c r="A1524"/>
      <c r="D1524"/>
    </row>
    <row r="1525" spans="1:4" x14ac:dyDescent="0.3">
      <c r="A1525"/>
      <c r="D1525"/>
    </row>
    <row r="1526" spans="1:4" x14ac:dyDescent="0.3">
      <c r="A1526"/>
      <c r="D1526"/>
    </row>
    <row r="1527" spans="1:4" x14ac:dyDescent="0.3">
      <c r="A1527"/>
      <c r="D1527"/>
    </row>
    <row r="1528" spans="1:4" x14ac:dyDescent="0.3">
      <c r="A1528"/>
      <c r="D1528"/>
    </row>
    <row r="1529" spans="1:4" x14ac:dyDescent="0.3">
      <c r="A1529"/>
      <c r="D1529"/>
    </row>
    <row r="1530" spans="1:4" x14ac:dyDescent="0.3">
      <c r="A1530"/>
      <c r="D1530"/>
    </row>
    <row r="1531" spans="1:4" x14ac:dyDescent="0.3">
      <c r="A1531"/>
      <c r="D1531"/>
    </row>
    <row r="1532" spans="1:4" x14ac:dyDescent="0.3">
      <c r="A1532"/>
      <c r="D1532"/>
    </row>
    <row r="1533" spans="1:4" x14ac:dyDescent="0.3">
      <c r="A1533"/>
      <c r="D1533"/>
    </row>
    <row r="1534" spans="1:4" x14ac:dyDescent="0.3">
      <c r="A1534"/>
      <c r="D1534"/>
    </row>
    <row r="1535" spans="1:4" x14ac:dyDescent="0.3">
      <c r="A1535"/>
      <c r="D1535"/>
    </row>
    <row r="1536" spans="1:4" x14ac:dyDescent="0.3">
      <c r="A1536"/>
      <c r="D1536"/>
    </row>
    <row r="1537" spans="1:4" x14ac:dyDescent="0.3">
      <c r="A1537"/>
      <c r="D1537"/>
    </row>
    <row r="1538" spans="1:4" x14ac:dyDescent="0.3">
      <c r="A1538"/>
      <c r="D1538"/>
    </row>
    <row r="1539" spans="1:4" x14ac:dyDescent="0.3">
      <c r="A1539"/>
      <c r="D1539"/>
    </row>
    <row r="1540" spans="1:4" x14ac:dyDescent="0.3">
      <c r="A1540"/>
      <c r="D1540"/>
    </row>
    <row r="1541" spans="1:4" x14ac:dyDescent="0.3">
      <c r="A1541"/>
      <c r="D1541"/>
    </row>
    <row r="1542" spans="1:4" x14ac:dyDescent="0.3">
      <c r="A1542"/>
      <c r="D1542"/>
    </row>
    <row r="1543" spans="1:4" x14ac:dyDescent="0.3">
      <c r="A1543"/>
      <c r="D1543"/>
    </row>
    <row r="1544" spans="1:4" x14ac:dyDescent="0.3">
      <c r="A1544"/>
      <c r="D1544"/>
    </row>
    <row r="1545" spans="1:4" x14ac:dyDescent="0.3">
      <c r="A1545"/>
      <c r="D1545"/>
    </row>
    <row r="1546" spans="1:4" x14ac:dyDescent="0.3">
      <c r="A1546"/>
      <c r="D1546"/>
    </row>
    <row r="1547" spans="1:4" x14ac:dyDescent="0.3">
      <c r="A1547"/>
      <c r="D1547"/>
    </row>
    <row r="1548" spans="1:4" x14ac:dyDescent="0.3">
      <c r="A1548"/>
      <c r="D1548"/>
    </row>
    <row r="1549" spans="1:4" x14ac:dyDescent="0.3">
      <c r="A1549"/>
      <c r="D1549"/>
    </row>
    <row r="1550" spans="1:4" x14ac:dyDescent="0.3">
      <c r="A1550"/>
      <c r="D1550"/>
    </row>
    <row r="1551" spans="1:4" x14ac:dyDescent="0.3">
      <c r="A1551"/>
      <c r="D1551"/>
    </row>
    <row r="1552" spans="1:4" x14ac:dyDescent="0.3">
      <c r="A1552"/>
      <c r="D1552"/>
    </row>
    <row r="1553" spans="1:4" x14ac:dyDescent="0.3">
      <c r="A1553"/>
      <c r="D1553"/>
    </row>
    <row r="1554" spans="1:4" x14ac:dyDescent="0.3">
      <c r="A1554"/>
      <c r="D1554"/>
    </row>
    <row r="1555" spans="1:4" x14ac:dyDescent="0.3">
      <c r="A1555"/>
      <c r="D1555"/>
    </row>
    <row r="1556" spans="1:4" x14ac:dyDescent="0.3">
      <c r="A1556"/>
      <c r="D1556"/>
    </row>
    <row r="1557" spans="1:4" x14ac:dyDescent="0.3">
      <c r="A1557"/>
      <c r="D1557"/>
    </row>
    <row r="1558" spans="1:4" x14ac:dyDescent="0.3">
      <c r="A1558"/>
      <c r="D1558"/>
    </row>
    <row r="1559" spans="1:4" x14ac:dyDescent="0.3">
      <c r="A1559"/>
      <c r="D1559"/>
    </row>
    <row r="1560" spans="1:4" x14ac:dyDescent="0.3">
      <c r="A1560"/>
      <c r="D1560"/>
    </row>
    <row r="1561" spans="1:4" x14ac:dyDescent="0.3">
      <c r="A1561"/>
      <c r="D1561"/>
    </row>
    <row r="1562" spans="1:4" x14ac:dyDescent="0.3">
      <c r="A1562"/>
      <c r="D1562"/>
    </row>
    <row r="1563" spans="1:4" x14ac:dyDescent="0.3">
      <c r="A1563"/>
      <c r="D1563"/>
    </row>
    <row r="1564" spans="1:4" x14ac:dyDescent="0.3">
      <c r="A1564"/>
      <c r="D1564"/>
    </row>
    <row r="1565" spans="1:4" x14ac:dyDescent="0.3">
      <c r="A1565"/>
      <c r="D1565"/>
    </row>
    <row r="1566" spans="1:4" x14ac:dyDescent="0.3">
      <c r="A1566"/>
      <c r="D1566"/>
    </row>
    <row r="1567" spans="1:4" x14ac:dyDescent="0.3">
      <c r="A1567"/>
      <c r="D1567"/>
    </row>
    <row r="1568" spans="1:4" x14ac:dyDescent="0.3">
      <c r="A1568"/>
      <c r="D1568"/>
    </row>
    <row r="1569" spans="1:4" x14ac:dyDescent="0.3">
      <c r="A1569"/>
      <c r="D1569"/>
    </row>
    <row r="1570" spans="1:4" x14ac:dyDescent="0.3">
      <c r="A1570"/>
      <c r="D1570"/>
    </row>
    <row r="1571" spans="1:4" x14ac:dyDescent="0.3">
      <c r="A1571"/>
      <c r="D1571"/>
    </row>
    <row r="1572" spans="1:4" x14ac:dyDescent="0.3">
      <c r="A1572"/>
      <c r="D1572"/>
    </row>
    <row r="1573" spans="1:4" x14ac:dyDescent="0.3">
      <c r="A1573"/>
      <c r="D1573"/>
    </row>
    <row r="1574" spans="1:4" x14ac:dyDescent="0.3">
      <c r="A1574"/>
      <c r="D1574"/>
    </row>
    <row r="1575" spans="1:4" x14ac:dyDescent="0.3">
      <c r="A1575"/>
      <c r="D1575"/>
    </row>
    <row r="1576" spans="1:4" x14ac:dyDescent="0.3">
      <c r="A1576"/>
      <c r="D1576"/>
    </row>
    <row r="1577" spans="1:4" x14ac:dyDescent="0.3">
      <c r="A1577"/>
      <c r="D1577"/>
    </row>
    <row r="1578" spans="1:4" x14ac:dyDescent="0.3">
      <c r="A1578"/>
      <c r="D1578"/>
    </row>
    <row r="1579" spans="1:4" x14ac:dyDescent="0.3">
      <c r="A1579"/>
      <c r="D1579"/>
    </row>
    <row r="1580" spans="1:4" x14ac:dyDescent="0.3">
      <c r="A1580"/>
      <c r="D1580"/>
    </row>
    <row r="1581" spans="1:4" x14ac:dyDescent="0.3">
      <c r="A1581"/>
      <c r="D1581"/>
    </row>
    <row r="1582" spans="1:4" x14ac:dyDescent="0.3">
      <c r="A1582"/>
      <c r="D1582"/>
    </row>
    <row r="1583" spans="1:4" x14ac:dyDescent="0.3">
      <c r="A1583"/>
      <c r="D1583"/>
    </row>
    <row r="1584" spans="1:4" x14ac:dyDescent="0.3">
      <c r="A1584"/>
      <c r="D1584"/>
    </row>
    <row r="1585" spans="1:4" x14ac:dyDescent="0.3">
      <c r="A1585"/>
      <c r="D1585"/>
    </row>
    <row r="1586" spans="1:4" x14ac:dyDescent="0.3">
      <c r="A1586"/>
      <c r="D1586"/>
    </row>
    <row r="1587" spans="1:4" x14ac:dyDescent="0.3">
      <c r="A1587"/>
      <c r="D1587"/>
    </row>
    <row r="1588" spans="1:4" x14ac:dyDescent="0.3">
      <c r="A1588"/>
      <c r="D1588"/>
    </row>
    <row r="1589" spans="1:4" x14ac:dyDescent="0.3">
      <c r="A1589"/>
      <c r="D1589"/>
    </row>
    <row r="1590" spans="1:4" x14ac:dyDescent="0.3">
      <c r="A1590"/>
      <c r="D1590"/>
    </row>
    <row r="1591" spans="1:4" x14ac:dyDescent="0.3">
      <c r="A1591"/>
      <c r="D1591"/>
    </row>
    <row r="1592" spans="1:4" x14ac:dyDescent="0.3">
      <c r="A1592"/>
      <c r="D1592"/>
    </row>
    <row r="1593" spans="1:4" x14ac:dyDescent="0.3">
      <c r="A1593"/>
      <c r="D1593"/>
    </row>
    <row r="1594" spans="1:4" x14ac:dyDescent="0.3">
      <c r="A1594"/>
      <c r="D1594"/>
    </row>
    <row r="1595" spans="1:4" x14ac:dyDescent="0.3">
      <c r="A1595"/>
      <c r="D1595"/>
    </row>
    <row r="1596" spans="1:4" x14ac:dyDescent="0.3">
      <c r="A1596"/>
      <c r="D1596"/>
    </row>
    <row r="1597" spans="1:4" x14ac:dyDescent="0.3">
      <c r="A1597"/>
      <c r="D1597"/>
    </row>
    <row r="1598" spans="1:4" x14ac:dyDescent="0.3">
      <c r="A1598"/>
      <c r="D1598"/>
    </row>
    <row r="1599" spans="1:4" x14ac:dyDescent="0.3">
      <c r="A1599"/>
      <c r="D1599"/>
    </row>
    <row r="1600" spans="1:4" x14ac:dyDescent="0.3">
      <c r="A1600"/>
      <c r="D1600"/>
    </row>
    <row r="1601" spans="1:4" x14ac:dyDescent="0.3">
      <c r="A1601"/>
      <c r="D1601"/>
    </row>
    <row r="1602" spans="1:4" x14ac:dyDescent="0.3">
      <c r="A1602"/>
      <c r="D1602"/>
    </row>
    <row r="1603" spans="1:4" x14ac:dyDescent="0.3">
      <c r="A1603"/>
      <c r="D1603"/>
    </row>
    <row r="1604" spans="1:4" x14ac:dyDescent="0.3">
      <c r="A1604"/>
      <c r="D1604"/>
    </row>
    <row r="1605" spans="1:4" x14ac:dyDescent="0.3">
      <c r="A1605"/>
      <c r="D1605"/>
    </row>
    <row r="1606" spans="1:4" x14ac:dyDescent="0.3">
      <c r="A1606"/>
      <c r="D1606"/>
    </row>
    <row r="1607" spans="1:4" x14ac:dyDescent="0.3">
      <c r="A1607"/>
      <c r="D1607"/>
    </row>
    <row r="1608" spans="1:4" x14ac:dyDescent="0.3">
      <c r="A1608"/>
      <c r="D1608"/>
    </row>
    <row r="1609" spans="1:4" x14ac:dyDescent="0.3">
      <c r="A1609"/>
      <c r="D1609"/>
    </row>
    <row r="1610" spans="1:4" x14ac:dyDescent="0.3">
      <c r="A1610"/>
      <c r="D1610"/>
    </row>
    <row r="1611" spans="1:4" x14ac:dyDescent="0.3">
      <c r="A1611"/>
      <c r="D1611"/>
    </row>
    <row r="1612" spans="1:4" x14ac:dyDescent="0.3">
      <c r="A1612"/>
      <c r="D1612"/>
    </row>
    <row r="1613" spans="1:4" x14ac:dyDescent="0.3">
      <c r="A1613"/>
      <c r="D1613"/>
    </row>
    <row r="1614" spans="1:4" x14ac:dyDescent="0.3">
      <c r="A1614"/>
      <c r="D1614"/>
    </row>
    <row r="1615" spans="1:4" x14ac:dyDescent="0.3">
      <c r="A1615"/>
      <c r="D1615"/>
    </row>
    <row r="1616" spans="1:4" x14ac:dyDescent="0.3">
      <c r="A1616"/>
      <c r="D1616"/>
    </row>
    <row r="1617" spans="1:4" x14ac:dyDescent="0.3">
      <c r="A1617"/>
      <c r="D1617"/>
    </row>
    <row r="1618" spans="1:4" x14ac:dyDescent="0.3">
      <c r="A1618"/>
      <c r="D1618"/>
    </row>
    <row r="1619" spans="1:4" x14ac:dyDescent="0.3">
      <c r="A1619"/>
      <c r="D1619"/>
    </row>
    <row r="1620" spans="1:4" x14ac:dyDescent="0.3">
      <c r="A1620"/>
      <c r="D1620"/>
    </row>
    <row r="1621" spans="1:4" x14ac:dyDescent="0.3">
      <c r="A1621"/>
      <c r="D1621"/>
    </row>
    <row r="1622" spans="1:4" x14ac:dyDescent="0.3">
      <c r="A1622"/>
      <c r="D1622"/>
    </row>
    <row r="1623" spans="1:4" x14ac:dyDescent="0.3">
      <c r="A1623"/>
      <c r="D1623"/>
    </row>
    <row r="1624" spans="1:4" x14ac:dyDescent="0.3">
      <c r="A1624"/>
      <c r="D1624"/>
    </row>
    <row r="1625" spans="1:4" x14ac:dyDescent="0.3">
      <c r="A1625"/>
      <c r="D1625"/>
    </row>
    <row r="1626" spans="1:4" x14ac:dyDescent="0.3">
      <c r="A1626"/>
      <c r="D1626"/>
    </row>
    <row r="1627" spans="1:4" x14ac:dyDescent="0.3">
      <c r="A1627"/>
      <c r="D1627"/>
    </row>
    <row r="1628" spans="1:4" x14ac:dyDescent="0.3">
      <c r="A1628"/>
      <c r="D1628"/>
    </row>
    <row r="1629" spans="1:4" x14ac:dyDescent="0.3">
      <c r="A1629"/>
      <c r="D1629"/>
    </row>
    <row r="1630" spans="1:4" x14ac:dyDescent="0.3">
      <c r="A1630"/>
      <c r="D1630"/>
    </row>
    <row r="1631" spans="1:4" x14ac:dyDescent="0.3">
      <c r="A1631"/>
      <c r="D1631"/>
    </row>
    <row r="1632" spans="1:4" x14ac:dyDescent="0.3">
      <c r="A1632"/>
      <c r="D1632"/>
    </row>
    <row r="1633" spans="1:4" x14ac:dyDescent="0.3">
      <c r="A1633"/>
      <c r="D1633"/>
    </row>
    <row r="1634" spans="1:4" x14ac:dyDescent="0.3">
      <c r="A1634"/>
      <c r="D1634"/>
    </row>
    <row r="1635" spans="1:4" x14ac:dyDescent="0.3">
      <c r="A1635"/>
      <c r="D1635"/>
    </row>
    <row r="1636" spans="1:4" x14ac:dyDescent="0.3">
      <c r="A1636"/>
      <c r="D1636"/>
    </row>
    <row r="1637" spans="1:4" x14ac:dyDescent="0.3">
      <c r="A1637"/>
      <c r="D1637"/>
    </row>
    <row r="1638" spans="1:4" x14ac:dyDescent="0.3">
      <c r="A1638"/>
      <c r="D1638"/>
    </row>
    <row r="1639" spans="1:4" x14ac:dyDescent="0.3">
      <c r="A1639"/>
      <c r="D1639"/>
    </row>
    <row r="1640" spans="1:4" x14ac:dyDescent="0.3">
      <c r="A1640"/>
      <c r="D1640"/>
    </row>
    <row r="1641" spans="1:4" x14ac:dyDescent="0.3">
      <c r="A1641"/>
      <c r="D1641"/>
    </row>
    <row r="1642" spans="1:4" x14ac:dyDescent="0.3">
      <c r="A1642"/>
      <c r="D1642"/>
    </row>
    <row r="1643" spans="1:4" x14ac:dyDescent="0.3">
      <c r="A1643"/>
      <c r="D1643"/>
    </row>
    <row r="1644" spans="1:4" x14ac:dyDescent="0.3">
      <c r="A1644"/>
      <c r="D1644"/>
    </row>
    <row r="1645" spans="1:4" x14ac:dyDescent="0.3">
      <c r="A1645"/>
      <c r="D1645"/>
    </row>
    <row r="1646" spans="1:4" x14ac:dyDescent="0.3">
      <c r="A1646"/>
      <c r="D1646"/>
    </row>
    <row r="1647" spans="1:4" x14ac:dyDescent="0.3">
      <c r="A1647"/>
      <c r="D1647"/>
    </row>
    <row r="1648" spans="1:4" x14ac:dyDescent="0.3">
      <c r="A1648"/>
      <c r="D1648"/>
    </row>
    <row r="1649" spans="1:4" x14ac:dyDescent="0.3">
      <c r="A1649"/>
      <c r="D1649"/>
    </row>
    <row r="1650" spans="1:4" x14ac:dyDescent="0.3">
      <c r="A1650"/>
      <c r="D1650"/>
    </row>
    <row r="1651" spans="1:4" x14ac:dyDescent="0.3">
      <c r="A1651"/>
      <c r="D1651"/>
    </row>
    <row r="1652" spans="1:4" x14ac:dyDescent="0.3">
      <c r="A1652"/>
      <c r="D1652"/>
    </row>
    <row r="1653" spans="1:4" x14ac:dyDescent="0.3">
      <c r="A1653"/>
      <c r="D1653"/>
    </row>
    <row r="1654" spans="1:4" x14ac:dyDescent="0.3">
      <c r="A1654"/>
      <c r="D1654"/>
    </row>
    <row r="1655" spans="1:4" x14ac:dyDescent="0.3">
      <c r="A1655"/>
      <c r="D1655"/>
    </row>
    <row r="1656" spans="1:4" x14ac:dyDescent="0.3">
      <c r="A1656"/>
      <c r="D1656"/>
    </row>
    <row r="1657" spans="1:4" x14ac:dyDescent="0.3">
      <c r="A1657"/>
      <c r="D1657"/>
    </row>
    <row r="1658" spans="1:4" x14ac:dyDescent="0.3">
      <c r="A1658"/>
      <c r="D1658"/>
    </row>
    <row r="1659" spans="1:4" x14ac:dyDescent="0.3">
      <c r="A1659"/>
      <c r="D1659"/>
    </row>
    <row r="1660" spans="1:4" x14ac:dyDescent="0.3">
      <c r="A1660"/>
      <c r="D1660"/>
    </row>
    <row r="1661" spans="1:4" x14ac:dyDescent="0.3">
      <c r="A1661"/>
      <c r="D1661"/>
    </row>
    <row r="1662" spans="1:4" x14ac:dyDescent="0.3">
      <c r="A1662"/>
      <c r="D1662"/>
    </row>
    <row r="1663" spans="1:4" x14ac:dyDescent="0.3">
      <c r="A1663"/>
      <c r="D1663"/>
    </row>
    <row r="1664" spans="1:4" x14ac:dyDescent="0.3">
      <c r="A1664"/>
      <c r="D1664"/>
    </row>
    <row r="1665" spans="1:4" x14ac:dyDescent="0.3">
      <c r="A1665"/>
      <c r="D1665"/>
    </row>
    <row r="1666" spans="1:4" x14ac:dyDescent="0.3">
      <c r="A1666"/>
      <c r="D1666"/>
    </row>
    <row r="1667" spans="1:4" x14ac:dyDescent="0.3">
      <c r="A1667"/>
      <c r="D1667"/>
    </row>
    <row r="1668" spans="1:4" x14ac:dyDescent="0.3">
      <c r="A1668"/>
      <c r="D1668"/>
    </row>
    <row r="1669" spans="1:4" x14ac:dyDescent="0.3">
      <c r="A1669"/>
      <c r="D1669"/>
    </row>
    <row r="1670" spans="1:4" x14ac:dyDescent="0.3">
      <c r="A1670"/>
      <c r="D1670"/>
    </row>
    <row r="1671" spans="1:4" x14ac:dyDescent="0.3">
      <c r="A1671"/>
      <c r="D1671"/>
    </row>
    <row r="1672" spans="1:4" x14ac:dyDescent="0.3">
      <c r="A1672"/>
      <c r="D1672"/>
    </row>
    <row r="1673" spans="1:4" x14ac:dyDescent="0.3">
      <c r="A1673"/>
      <c r="D1673"/>
    </row>
    <row r="1674" spans="1:4" x14ac:dyDescent="0.3">
      <c r="A1674"/>
      <c r="D1674"/>
    </row>
    <row r="1675" spans="1:4" x14ac:dyDescent="0.3">
      <c r="A1675"/>
      <c r="D1675"/>
    </row>
    <row r="1676" spans="1:4" x14ac:dyDescent="0.3">
      <c r="A1676"/>
      <c r="D1676"/>
    </row>
    <row r="1677" spans="1:4" x14ac:dyDescent="0.3">
      <c r="A1677"/>
      <c r="D1677"/>
    </row>
    <row r="1678" spans="1:4" x14ac:dyDescent="0.3">
      <c r="A1678"/>
      <c r="D1678"/>
    </row>
    <row r="1679" spans="1:4" x14ac:dyDescent="0.3">
      <c r="A1679"/>
      <c r="D1679"/>
    </row>
    <row r="1680" spans="1:4" x14ac:dyDescent="0.3">
      <c r="A1680"/>
      <c r="D1680"/>
    </row>
    <row r="1681" spans="1:4" x14ac:dyDescent="0.3">
      <c r="A1681"/>
      <c r="D1681"/>
    </row>
    <row r="1682" spans="1:4" x14ac:dyDescent="0.3">
      <c r="A1682"/>
      <c r="D1682"/>
    </row>
    <row r="1683" spans="1:4" x14ac:dyDescent="0.3">
      <c r="A1683"/>
      <c r="D1683"/>
    </row>
    <row r="1684" spans="1:4" x14ac:dyDescent="0.3">
      <c r="A1684"/>
      <c r="D1684"/>
    </row>
    <row r="1685" spans="1:4" x14ac:dyDescent="0.3">
      <c r="A1685"/>
      <c r="D1685"/>
    </row>
    <row r="1686" spans="1:4" x14ac:dyDescent="0.3">
      <c r="A1686"/>
      <c r="D1686"/>
    </row>
    <row r="1687" spans="1:4" x14ac:dyDescent="0.3">
      <c r="A1687"/>
      <c r="D1687"/>
    </row>
    <row r="1688" spans="1:4" x14ac:dyDescent="0.3">
      <c r="A1688"/>
      <c r="D1688"/>
    </row>
    <row r="1689" spans="1:4" x14ac:dyDescent="0.3">
      <c r="A1689"/>
      <c r="D1689"/>
    </row>
    <row r="1690" spans="1:4" x14ac:dyDescent="0.3">
      <c r="A1690"/>
      <c r="D1690"/>
    </row>
    <row r="1691" spans="1:4" x14ac:dyDescent="0.3">
      <c r="A1691"/>
      <c r="D1691"/>
    </row>
    <row r="1692" spans="1:4" x14ac:dyDescent="0.3">
      <c r="A1692"/>
      <c r="D1692"/>
    </row>
    <row r="1693" spans="1:4" x14ac:dyDescent="0.3">
      <c r="A1693"/>
      <c r="D1693"/>
    </row>
    <row r="1694" spans="1:4" x14ac:dyDescent="0.3">
      <c r="A1694"/>
      <c r="D1694"/>
    </row>
    <row r="1695" spans="1:4" x14ac:dyDescent="0.3">
      <c r="A1695"/>
      <c r="D1695"/>
    </row>
    <row r="1696" spans="1:4" x14ac:dyDescent="0.3">
      <c r="A1696"/>
      <c r="D1696"/>
    </row>
    <row r="1697" spans="1:4" x14ac:dyDescent="0.3">
      <c r="A1697"/>
      <c r="D1697"/>
    </row>
    <row r="1698" spans="1:4" x14ac:dyDescent="0.3">
      <c r="A1698"/>
      <c r="D1698"/>
    </row>
    <row r="1699" spans="1:4" x14ac:dyDescent="0.3">
      <c r="A1699"/>
      <c r="D1699"/>
    </row>
    <row r="1700" spans="1:4" x14ac:dyDescent="0.3">
      <c r="A1700"/>
      <c r="D1700"/>
    </row>
    <row r="1701" spans="1:4" x14ac:dyDescent="0.3">
      <c r="A1701"/>
      <c r="D1701"/>
    </row>
    <row r="1702" spans="1:4" x14ac:dyDescent="0.3">
      <c r="A1702"/>
      <c r="D1702"/>
    </row>
    <row r="1703" spans="1:4" x14ac:dyDescent="0.3">
      <c r="A1703"/>
      <c r="D1703"/>
    </row>
    <row r="1704" spans="1:4" x14ac:dyDescent="0.3">
      <c r="A1704"/>
      <c r="D1704"/>
    </row>
    <row r="1705" spans="1:4" x14ac:dyDescent="0.3">
      <c r="A1705"/>
      <c r="D1705"/>
    </row>
    <row r="1706" spans="1:4" x14ac:dyDescent="0.3">
      <c r="A1706"/>
      <c r="D1706"/>
    </row>
    <row r="1707" spans="1:4" x14ac:dyDescent="0.3">
      <c r="A1707"/>
      <c r="D1707"/>
    </row>
    <row r="1708" spans="1:4" x14ac:dyDescent="0.3">
      <c r="A1708"/>
      <c r="D1708"/>
    </row>
    <row r="1709" spans="1:4" x14ac:dyDescent="0.3">
      <c r="A1709"/>
      <c r="D1709"/>
    </row>
    <row r="1710" spans="1:4" x14ac:dyDescent="0.3">
      <c r="A1710"/>
      <c r="D1710"/>
    </row>
    <row r="1711" spans="1:4" x14ac:dyDescent="0.3">
      <c r="A1711"/>
      <c r="D1711"/>
    </row>
    <row r="1712" spans="1:4" x14ac:dyDescent="0.3">
      <c r="A1712"/>
      <c r="D1712"/>
    </row>
    <row r="1713" spans="1:4" x14ac:dyDescent="0.3">
      <c r="A1713"/>
      <c r="D1713"/>
    </row>
    <row r="1714" spans="1:4" x14ac:dyDescent="0.3">
      <c r="A1714"/>
      <c r="D1714"/>
    </row>
    <row r="1715" spans="1:4" x14ac:dyDescent="0.3">
      <c r="A1715"/>
      <c r="D1715"/>
    </row>
    <row r="1716" spans="1:4" x14ac:dyDescent="0.3">
      <c r="A1716"/>
      <c r="D1716"/>
    </row>
    <row r="1717" spans="1:4" x14ac:dyDescent="0.3">
      <c r="A1717"/>
      <c r="D1717"/>
    </row>
    <row r="1718" spans="1:4" x14ac:dyDescent="0.3">
      <c r="A1718"/>
      <c r="D1718"/>
    </row>
    <row r="1719" spans="1:4" x14ac:dyDescent="0.3">
      <c r="A1719"/>
      <c r="D1719"/>
    </row>
    <row r="1720" spans="1:4" x14ac:dyDescent="0.3">
      <c r="A1720"/>
      <c r="D1720"/>
    </row>
    <row r="1721" spans="1:4" x14ac:dyDescent="0.3">
      <c r="A1721"/>
      <c r="D1721"/>
    </row>
    <row r="1722" spans="1:4" x14ac:dyDescent="0.3">
      <c r="A1722"/>
      <c r="D1722"/>
    </row>
    <row r="1723" spans="1:4" x14ac:dyDescent="0.3">
      <c r="A1723"/>
      <c r="D1723"/>
    </row>
    <row r="1724" spans="1:4" x14ac:dyDescent="0.3">
      <c r="A1724"/>
      <c r="D1724"/>
    </row>
    <row r="1725" spans="1:4" x14ac:dyDescent="0.3">
      <c r="A1725"/>
      <c r="D1725"/>
    </row>
    <row r="1726" spans="1:4" x14ac:dyDescent="0.3">
      <c r="A1726"/>
      <c r="D1726"/>
    </row>
    <row r="1727" spans="1:4" x14ac:dyDescent="0.3">
      <c r="A1727"/>
      <c r="D1727"/>
    </row>
    <row r="1728" spans="1:4" x14ac:dyDescent="0.3">
      <c r="A1728"/>
      <c r="D1728"/>
    </row>
    <row r="1729" spans="1:4" x14ac:dyDescent="0.3">
      <c r="A1729"/>
      <c r="D1729"/>
    </row>
    <row r="1730" spans="1:4" x14ac:dyDescent="0.3">
      <c r="A1730"/>
      <c r="D1730"/>
    </row>
    <row r="1731" spans="1:4" x14ac:dyDescent="0.3">
      <c r="A1731"/>
      <c r="D1731"/>
    </row>
    <row r="1732" spans="1:4" x14ac:dyDescent="0.3">
      <c r="A1732"/>
      <c r="D1732"/>
    </row>
    <row r="1733" spans="1:4" x14ac:dyDescent="0.3">
      <c r="A1733"/>
      <c r="D1733"/>
    </row>
    <row r="1734" spans="1:4" x14ac:dyDescent="0.3">
      <c r="A1734"/>
      <c r="D1734"/>
    </row>
    <row r="1735" spans="1:4" x14ac:dyDescent="0.3">
      <c r="A1735"/>
      <c r="D1735"/>
    </row>
    <row r="1736" spans="1:4" x14ac:dyDescent="0.3">
      <c r="A1736"/>
      <c r="D1736"/>
    </row>
    <row r="1737" spans="1:4" x14ac:dyDescent="0.3">
      <c r="A1737"/>
      <c r="D1737"/>
    </row>
    <row r="1738" spans="1:4" x14ac:dyDescent="0.3">
      <c r="A1738"/>
      <c r="D1738"/>
    </row>
    <row r="1739" spans="1:4" x14ac:dyDescent="0.3">
      <c r="A1739"/>
      <c r="D1739"/>
    </row>
    <row r="1740" spans="1:4" x14ac:dyDescent="0.3">
      <c r="A1740"/>
      <c r="D1740"/>
    </row>
    <row r="1741" spans="1:4" x14ac:dyDescent="0.3">
      <c r="A1741"/>
      <c r="D1741"/>
    </row>
    <row r="1742" spans="1:4" x14ac:dyDescent="0.3">
      <c r="A1742"/>
      <c r="D1742"/>
    </row>
    <row r="1743" spans="1:4" x14ac:dyDescent="0.3">
      <c r="A1743"/>
      <c r="D1743"/>
    </row>
    <row r="1744" spans="1:4" x14ac:dyDescent="0.3">
      <c r="A1744"/>
      <c r="D1744"/>
    </row>
    <row r="1745" spans="1:4" x14ac:dyDescent="0.3">
      <c r="A1745"/>
      <c r="D1745"/>
    </row>
    <row r="1746" spans="1:4" x14ac:dyDescent="0.3">
      <c r="A1746"/>
      <c r="D1746"/>
    </row>
    <row r="1747" spans="1:4" x14ac:dyDescent="0.3">
      <c r="A1747"/>
      <c r="D1747"/>
    </row>
    <row r="1748" spans="1:4" x14ac:dyDescent="0.3">
      <c r="A1748"/>
      <c r="D1748"/>
    </row>
    <row r="1749" spans="1:4" x14ac:dyDescent="0.3">
      <c r="A1749"/>
      <c r="D1749"/>
    </row>
    <row r="1750" spans="1:4" x14ac:dyDescent="0.3">
      <c r="A1750"/>
      <c r="D1750"/>
    </row>
    <row r="1751" spans="1:4" x14ac:dyDescent="0.3">
      <c r="A1751"/>
      <c r="D1751"/>
    </row>
    <row r="1752" spans="1:4" x14ac:dyDescent="0.3">
      <c r="A1752"/>
      <c r="D1752"/>
    </row>
    <row r="1753" spans="1:4" x14ac:dyDescent="0.3">
      <c r="A1753"/>
      <c r="D1753"/>
    </row>
    <row r="1754" spans="1:4" x14ac:dyDescent="0.3">
      <c r="A1754"/>
      <c r="D1754"/>
    </row>
    <row r="1755" spans="1:4" x14ac:dyDescent="0.3">
      <c r="A1755"/>
      <c r="D1755"/>
    </row>
    <row r="1756" spans="1:4" x14ac:dyDescent="0.3">
      <c r="A1756"/>
      <c r="D1756"/>
    </row>
    <row r="1757" spans="1:4" x14ac:dyDescent="0.3">
      <c r="A1757"/>
      <c r="D1757"/>
    </row>
    <row r="1758" spans="1:4" x14ac:dyDescent="0.3">
      <c r="A1758"/>
      <c r="D1758"/>
    </row>
    <row r="1759" spans="1:4" x14ac:dyDescent="0.3">
      <c r="A1759"/>
      <c r="D1759"/>
    </row>
    <row r="1760" spans="1:4" x14ac:dyDescent="0.3">
      <c r="A1760"/>
      <c r="D1760"/>
    </row>
    <row r="1761" spans="1:4" x14ac:dyDescent="0.3">
      <c r="A1761"/>
      <c r="D1761"/>
    </row>
    <row r="1762" spans="1:4" x14ac:dyDescent="0.3">
      <c r="A1762"/>
      <c r="D1762"/>
    </row>
    <row r="1763" spans="1:4" x14ac:dyDescent="0.3">
      <c r="A1763"/>
      <c r="D1763"/>
    </row>
    <row r="1764" spans="1:4" x14ac:dyDescent="0.3">
      <c r="A1764"/>
      <c r="D1764"/>
    </row>
    <row r="1765" spans="1:4" x14ac:dyDescent="0.3">
      <c r="A1765"/>
      <c r="D1765"/>
    </row>
    <row r="1766" spans="1:4" x14ac:dyDescent="0.3">
      <c r="A1766"/>
      <c r="D1766"/>
    </row>
    <row r="1767" spans="1:4" x14ac:dyDescent="0.3">
      <c r="A1767"/>
      <c r="D1767"/>
    </row>
    <row r="1768" spans="1:4" x14ac:dyDescent="0.3">
      <c r="A1768"/>
      <c r="D1768"/>
    </row>
    <row r="1769" spans="1:4" x14ac:dyDescent="0.3">
      <c r="A1769"/>
      <c r="D1769"/>
    </row>
    <row r="1770" spans="1:4" x14ac:dyDescent="0.3">
      <c r="A1770"/>
      <c r="D1770"/>
    </row>
    <row r="1771" spans="1:4" x14ac:dyDescent="0.3">
      <c r="A1771"/>
      <c r="D1771"/>
    </row>
    <row r="1772" spans="1:4" x14ac:dyDescent="0.3">
      <c r="A1772"/>
      <c r="D1772"/>
    </row>
    <row r="1773" spans="1:4" x14ac:dyDescent="0.3">
      <c r="A1773"/>
      <c r="D1773"/>
    </row>
    <row r="1774" spans="1:4" x14ac:dyDescent="0.3">
      <c r="A1774"/>
      <c r="D1774"/>
    </row>
    <row r="1775" spans="1:4" x14ac:dyDescent="0.3">
      <c r="A1775"/>
      <c r="D1775"/>
    </row>
    <row r="1776" spans="1:4" x14ac:dyDescent="0.3">
      <c r="A1776"/>
      <c r="D1776"/>
    </row>
    <row r="1777" spans="1:4" x14ac:dyDescent="0.3">
      <c r="A1777"/>
      <c r="D1777"/>
    </row>
    <row r="1778" spans="1:4" x14ac:dyDescent="0.3">
      <c r="A1778"/>
      <c r="D1778"/>
    </row>
    <row r="1779" spans="1:4" x14ac:dyDescent="0.3">
      <c r="A1779"/>
      <c r="D1779"/>
    </row>
    <row r="1780" spans="1:4" x14ac:dyDescent="0.3">
      <c r="A1780"/>
      <c r="D1780"/>
    </row>
    <row r="1781" spans="1:4" x14ac:dyDescent="0.3">
      <c r="A1781"/>
      <c r="D1781"/>
    </row>
    <row r="1782" spans="1:4" x14ac:dyDescent="0.3">
      <c r="A1782"/>
      <c r="D1782"/>
    </row>
    <row r="1783" spans="1:4" x14ac:dyDescent="0.3">
      <c r="A1783"/>
      <c r="D1783"/>
    </row>
    <row r="1784" spans="1:4" x14ac:dyDescent="0.3">
      <c r="A1784"/>
      <c r="D1784"/>
    </row>
    <row r="1785" spans="1:4" x14ac:dyDescent="0.3">
      <c r="A1785"/>
      <c r="D1785"/>
    </row>
    <row r="1786" spans="1:4" x14ac:dyDescent="0.3">
      <c r="A1786"/>
      <c r="D1786"/>
    </row>
    <row r="1787" spans="1:4" x14ac:dyDescent="0.3">
      <c r="A1787"/>
      <c r="D1787"/>
    </row>
    <row r="1788" spans="1:4" x14ac:dyDescent="0.3">
      <c r="A1788"/>
      <c r="D1788"/>
    </row>
    <row r="1789" spans="1:4" x14ac:dyDescent="0.3">
      <c r="A1789"/>
      <c r="D1789"/>
    </row>
    <row r="1790" spans="1:4" x14ac:dyDescent="0.3">
      <c r="A1790"/>
      <c r="D1790"/>
    </row>
    <row r="1791" spans="1:4" x14ac:dyDescent="0.3">
      <c r="A1791"/>
      <c r="D1791"/>
    </row>
    <row r="1792" spans="1:4" x14ac:dyDescent="0.3">
      <c r="A1792"/>
      <c r="D1792"/>
    </row>
    <row r="1793" spans="1:4" x14ac:dyDescent="0.3">
      <c r="A1793"/>
      <c r="D1793"/>
    </row>
    <row r="1794" spans="1:4" x14ac:dyDescent="0.3">
      <c r="A1794"/>
      <c r="D1794"/>
    </row>
    <row r="1795" spans="1:4" x14ac:dyDescent="0.3">
      <c r="A1795"/>
      <c r="D1795"/>
    </row>
    <row r="1796" spans="1:4" x14ac:dyDescent="0.3">
      <c r="A1796"/>
      <c r="D1796"/>
    </row>
    <row r="1797" spans="1:4" x14ac:dyDescent="0.3">
      <c r="A1797"/>
      <c r="D1797"/>
    </row>
    <row r="1798" spans="1:4" x14ac:dyDescent="0.3">
      <c r="A1798"/>
      <c r="D1798"/>
    </row>
    <row r="1799" spans="1:4" x14ac:dyDescent="0.3">
      <c r="A1799"/>
      <c r="D1799"/>
    </row>
    <row r="1800" spans="1:4" x14ac:dyDescent="0.3">
      <c r="A1800"/>
      <c r="D1800"/>
    </row>
    <row r="1801" spans="1:4" x14ac:dyDescent="0.3">
      <c r="A1801"/>
      <c r="D1801"/>
    </row>
    <row r="1802" spans="1:4" x14ac:dyDescent="0.3">
      <c r="A1802"/>
      <c r="D1802"/>
    </row>
    <row r="1803" spans="1:4" x14ac:dyDescent="0.3">
      <c r="A1803"/>
      <c r="D1803"/>
    </row>
    <row r="1804" spans="1:4" x14ac:dyDescent="0.3">
      <c r="A1804"/>
      <c r="D1804"/>
    </row>
    <row r="1805" spans="1:4" x14ac:dyDescent="0.3">
      <c r="A1805"/>
      <c r="D1805"/>
    </row>
    <row r="1806" spans="1:4" x14ac:dyDescent="0.3">
      <c r="A1806"/>
      <c r="D1806"/>
    </row>
    <row r="1807" spans="1:4" x14ac:dyDescent="0.3">
      <c r="A1807"/>
      <c r="D1807"/>
    </row>
    <row r="1808" spans="1:4" x14ac:dyDescent="0.3">
      <c r="A1808"/>
      <c r="D1808"/>
    </row>
    <row r="1809" spans="1:4" x14ac:dyDescent="0.3">
      <c r="A1809"/>
      <c r="D1809"/>
    </row>
    <row r="1810" spans="1:4" x14ac:dyDescent="0.3">
      <c r="A1810"/>
      <c r="D1810"/>
    </row>
    <row r="1811" spans="1:4" x14ac:dyDescent="0.3">
      <c r="A1811"/>
      <c r="D1811"/>
    </row>
    <row r="1812" spans="1:4" x14ac:dyDescent="0.3">
      <c r="A1812"/>
      <c r="D1812"/>
    </row>
    <row r="1813" spans="1:4" x14ac:dyDescent="0.3">
      <c r="A1813"/>
      <c r="D1813"/>
    </row>
    <row r="1814" spans="1:4" x14ac:dyDescent="0.3">
      <c r="A1814"/>
      <c r="D1814"/>
    </row>
    <row r="1815" spans="1:4" x14ac:dyDescent="0.3">
      <c r="A1815"/>
      <c r="D1815"/>
    </row>
    <row r="1816" spans="1:4" x14ac:dyDescent="0.3">
      <c r="A1816"/>
      <c r="D1816"/>
    </row>
    <row r="1817" spans="1:4" x14ac:dyDescent="0.3">
      <c r="A1817"/>
      <c r="D1817"/>
    </row>
    <row r="1818" spans="1:4" x14ac:dyDescent="0.3">
      <c r="A1818"/>
      <c r="D1818"/>
    </row>
    <row r="1819" spans="1:4" x14ac:dyDescent="0.3">
      <c r="A1819"/>
      <c r="D1819"/>
    </row>
    <row r="1820" spans="1:4" x14ac:dyDescent="0.3">
      <c r="A1820"/>
      <c r="D1820"/>
    </row>
    <row r="1821" spans="1:4" x14ac:dyDescent="0.3">
      <c r="A1821"/>
      <c r="D1821"/>
    </row>
    <row r="1822" spans="1:4" x14ac:dyDescent="0.3">
      <c r="A1822"/>
      <c r="D1822"/>
    </row>
    <row r="1823" spans="1:4" x14ac:dyDescent="0.3">
      <c r="A1823"/>
      <c r="D1823"/>
    </row>
    <row r="1824" spans="1:4" x14ac:dyDescent="0.3">
      <c r="A1824"/>
      <c r="D1824"/>
    </row>
    <row r="1825" spans="1:4" x14ac:dyDescent="0.3">
      <c r="A1825"/>
      <c r="D1825"/>
    </row>
    <row r="1826" spans="1:4" x14ac:dyDescent="0.3">
      <c r="A1826"/>
      <c r="D1826"/>
    </row>
    <row r="1827" spans="1:4" x14ac:dyDescent="0.3">
      <c r="A1827"/>
      <c r="D1827"/>
    </row>
    <row r="1828" spans="1:4" x14ac:dyDescent="0.3">
      <c r="A1828"/>
      <c r="D1828"/>
    </row>
    <row r="1829" spans="1:4" x14ac:dyDescent="0.3">
      <c r="A1829"/>
      <c r="D1829"/>
    </row>
    <row r="1830" spans="1:4" x14ac:dyDescent="0.3">
      <c r="A1830"/>
      <c r="D1830"/>
    </row>
    <row r="1831" spans="1:4" x14ac:dyDescent="0.3">
      <c r="A1831"/>
      <c r="D1831"/>
    </row>
    <row r="1832" spans="1:4" x14ac:dyDescent="0.3">
      <c r="A1832"/>
      <c r="D1832"/>
    </row>
    <row r="1833" spans="1:4" x14ac:dyDescent="0.3">
      <c r="A1833"/>
      <c r="D1833"/>
    </row>
    <row r="1834" spans="1:4" x14ac:dyDescent="0.3">
      <c r="A1834"/>
      <c r="D1834"/>
    </row>
    <row r="1835" spans="1:4" x14ac:dyDescent="0.3">
      <c r="A1835"/>
      <c r="D1835"/>
    </row>
    <row r="1836" spans="1:4" x14ac:dyDescent="0.3">
      <c r="A1836"/>
      <c r="D1836"/>
    </row>
    <row r="1837" spans="1:4" x14ac:dyDescent="0.3">
      <c r="A1837"/>
      <c r="D1837"/>
    </row>
    <row r="1838" spans="1:4" x14ac:dyDescent="0.3">
      <c r="A1838"/>
      <c r="D1838"/>
    </row>
    <row r="1839" spans="1:4" x14ac:dyDescent="0.3">
      <c r="A1839"/>
      <c r="D1839"/>
    </row>
    <row r="1840" spans="1:4" x14ac:dyDescent="0.3">
      <c r="A1840"/>
      <c r="D1840"/>
    </row>
    <row r="1841" spans="1:4" x14ac:dyDescent="0.3">
      <c r="A1841"/>
      <c r="D1841"/>
    </row>
    <row r="1842" spans="1:4" x14ac:dyDescent="0.3">
      <c r="A1842"/>
      <c r="D1842"/>
    </row>
    <row r="1843" spans="1:4" x14ac:dyDescent="0.3">
      <c r="A1843"/>
      <c r="D1843"/>
    </row>
    <row r="1844" spans="1:4" x14ac:dyDescent="0.3">
      <c r="A1844"/>
      <c r="D1844"/>
    </row>
    <row r="1845" spans="1:4" x14ac:dyDescent="0.3">
      <c r="A1845"/>
      <c r="D1845"/>
    </row>
    <row r="1846" spans="1:4" x14ac:dyDescent="0.3">
      <c r="A1846"/>
      <c r="D1846"/>
    </row>
    <row r="1847" spans="1:4" x14ac:dyDescent="0.3">
      <c r="A1847"/>
      <c r="D1847"/>
    </row>
    <row r="1848" spans="1:4" x14ac:dyDescent="0.3">
      <c r="A1848"/>
      <c r="D1848"/>
    </row>
    <row r="1849" spans="1:4" x14ac:dyDescent="0.3">
      <c r="A1849"/>
      <c r="D1849"/>
    </row>
    <row r="1850" spans="1:4" x14ac:dyDescent="0.3">
      <c r="A1850"/>
      <c r="D1850"/>
    </row>
    <row r="1851" spans="1:4" x14ac:dyDescent="0.3">
      <c r="A1851"/>
      <c r="D1851"/>
    </row>
    <row r="1852" spans="1:4" x14ac:dyDescent="0.3">
      <c r="A1852"/>
      <c r="D1852"/>
    </row>
    <row r="1853" spans="1:4" x14ac:dyDescent="0.3">
      <c r="A1853"/>
      <c r="D1853"/>
    </row>
    <row r="1854" spans="1:4" x14ac:dyDescent="0.3">
      <c r="A1854"/>
      <c r="D1854"/>
    </row>
    <row r="1855" spans="1:4" x14ac:dyDescent="0.3">
      <c r="A1855"/>
      <c r="D1855"/>
    </row>
    <row r="1856" spans="1:4" x14ac:dyDescent="0.3">
      <c r="A1856"/>
      <c r="D1856"/>
    </row>
    <row r="1857" spans="1:4" x14ac:dyDescent="0.3">
      <c r="A1857"/>
      <c r="D1857"/>
    </row>
    <row r="1858" spans="1:4" x14ac:dyDescent="0.3">
      <c r="A1858"/>
      <c r="D1858"/>
    </row>
    <row r="1859" spans="1:4" x14ac:dyDescent="0.3">
      <c r="A1859"/>
      <c r="D1859"/>
    </row>
    <row r="1860" spans="1:4" x14ac:dyDescent="0.3">
      <c r="A1860"/>
      <c r="D1860"/>
    </row>
    <row r="1861" spans="1:4" x14ac:dyDescent="0.3">
      <c r="A1861"/>
      <c r="D1861"/>
    </row>
    <row r="1862" spans="1:4" x14ac:dyDescent="0.3">
      <c r="A1862"/>
      <c r="D1862"/>
    </row>
    <row r="1863" spans="1:4" x14ac:dyDescent="0.3">
      <c r="A1863"/>
      <c r="D1863"/>
    </row>
    <row r="1864" spans="1:4" x14ac:dyDescent="0.3">
      <c r="A1864"/>
      <c r="D1864"/>
    </row>
    <row r="1865" spans="1:4" x14ac:dyDescent="0.3">
      <c r="A1865"/>
      <c r="D1865"/>
    </row>
    <row r="1866" spans="1:4" x14ac:dyDescent="0.3">
      <c r="A1866"/>
      <c r="D1866"/>
    </row>
    <row r="1867" spans="1:4" x14ac:dyDescent="0.3">
      <c r="A1867"/>
      <c r="D1867"/>
    </row>
    <row r="1868" spans="1:4" x14ac:dyDescent="0.3">
      <c r="A1868"/>
      <c r="D1868"/>
    </row>
    <row r="1869" spans="1:4" x14ac:dyDescent="0.3">
      <c r="A1869"/>
      <c r="D1869"/>
    </row>
    <row r="1870" spans="1:4" x14ac:dyDescent="0.3">
      <c r="A1870"/>
      <c r="D1870"/>
    </row>
    <row r="1871" spans="1:4" x14ac:dyDescent="0.3">
      <c r="A1871"/>
      <c r="D1871"/>
    </row>
    <row r="1872" spans="1:4" x14ac:dyDescent="0.3">
      <c r="A1872"/>
      <c r="D1872"/>
    </row>
    <row r="1873" spans="1:4" x14ac:dyDescent="0.3">
      <c r="A1873"/>
      <c r="D1873"/>
    </row>
    <row r="1874" spans="1:4" x14ac:dyDescent="0.3">
      <c r="A1874"/>
      <c r="D1874"/>
    </row>
    <row r="1875" spans="1:4" x14ac:dyDescent="0.3">
      <c r="A1875"/>
      <c r="D1875"/>
    </row>
    <row r="1876" spans="1:4" x14ac:dyDescent="0.3">
      <c r="A1876"/>
      <c r="D1876"/>
    </row>
    <row r="1877" spans="1:4" x14ac:dyDescent="0.3">
      <c r="A1877"/>
      <c r="D1877"/>
    </row>
    <row r="1878" spans="1:4" x14ac:dyDescent="0.3">
      <c r="A1878"/>
      <c r="D1878"/>
    </row>
    <row r="1879" spans="1:4" x14ac:dyDescent="0.3">
      <c r="A1879"/>
      <c r="D1879"/>
    </row>
    <row r="1880" spans="1:4" x14ac:dyDescent="0.3">
      <c r="A1880"/>
      <c r="D1880"/>
    </row>
    <row r="1881" spans="1:4" x14ac:dyDescent="0.3">
      <c r="A1881"/>
      <c r="D1881"/>
    </row>
    <row r="1882" spans="1:4" x14ac:dyDescent="0.3">
      <c r="A1882"/>
      <c r="D1882"/>
    </row>
    <row r="1883" spans="1:4" x14ac:dyDescent="0.3">
      <c r="A1883"/>
      <c r="D1883"/>
    </row>
    <row r="1884" spans="1:4" x14ac:dyDescent="0.3">
      <c r="A1884"/>
      <c r="D1884"/>
    </row>
    <row r="1885" spans="1:4" x14ac:dyDescent="0.3">
      <c r="A1885"/>
      <c r="D1885"/>
    </row>
    <row r="1886" spans="1:4" x14ac:dyDescent="0.3">
      <c r="A1886"/>
      <c r="D1886"/>
    </row>
    <row r="1887" spans="1:4" x14ac:dyDescent="0.3">
      <c r="A1887"/>
      <c r="D1887"/>
    </row>
    <row r="1888" spans="1:4" x14ac:dyDescent="0.3">
      <c r="A1888"/>
      <c r="D1888"/>
    </row>
    <row r="1889" spans="1:4" x14ac:dyDescent="0.3">
      <c r="A1889"/>
      <c r="D1889"/>
    </row>
    <row r="1890" spans="1:4" x14ac:dyDescent="0.3">
      <c r="A1890"/>
      <c r="D1890"/>
    </row>
    <row r="1891" spans="1:4" x14ac:dyDescent="0.3">
      <c r="A1891"/>
      <c r="D1891"/>
    </row>
    <row r="1892" spans="1:4" x14ac:dyDescent="0.3">
      <c r="A1892"/>
      <c r="D1892"/>
    </row>
    <row r="1893" spans="1:4" x14ac:dyDescent="0.3">
      <c r="A1893"/>
      <c r="D1893"/>
    </row>
    <row r="1894" spans="1:4" x14ac:dyDescent="0.3">
      <c r="A1894"/>
      <c r="D1894"/>
    </row>
    <row r="1895" spans="1:4" x14ac:dyDescent="0.3">
      <c r="A1895"/>
      <c r="D1895"/>
    </row>
    <row r="1896" spans="1:4" x14ac:dyDescent="0.3">
      <c r="A1896"/>
      <c r="D1896"/>
    </row>
    <row r="1897" spans="1:4" x14ac:dyDescent="0.3">
      <c r="A1897"/>
      <c r="D1897"/>
    </row>
    <row r="1898" spans="1:4" x14ac:dyDescent="0.3">
      <c r="A1898"/>
      <c r="D1898"/>
    </row>
    <row r="1899" spans="1:4" x14ac:dyDescent="0.3">
      <c r="A1899"/>
      <c r="D1899"/>
    </row>
    <row r="1900" spans="1:4" x14ac:dyDescent="0.3">
      <c r="A1900"/>
      <c r="D1900"/>
    </row>
    <row r="1901" spans="1:4" x14ac:dyDescent="0.3">
      <c r="A1901"/>
      <c r="D1901"/>
    </row>
    <row r="1902" spans="1:4" x14ac:dyDescent="0.3">
      <c r="A1902"/>
      <c r="D1902"/>
    </row>
    <row r="1903" spans="1:4" x14ac:dyDescent="0.3">
      <c r="A1903"/>
      <c r="D1903"/>
    </row>
    <row r="1904" spans="1:4" x14ac:dyDescent="0.3">
      <c r="A1904"/>
      <c r="D1904"/>
    </row>
    <row r="1905" spans="1:4" x14ac:dyDescent="0.3">
      <c r="A1905"/>
      <c r="D1905"/>
    </row>
    <row r="1906" spans="1:4" x14ac:dyDescent="0.3">
      <c r="A1906"/>
      <c r="D1906"/>
    </row>
    <row r="1907" spans="1:4" x14ac:dyDescent="0.3">
      <c r="A1907"/>
      <c r="D1907"/>
    </row>
    <row r="1908" spans="1:4" x14ac:dyDescent="0.3">
      <c r="A1908"/>
      <c r="D1908"/>
    </row>
    <row r="1909" spans="1:4" x14ac:dyDescent="0.3">
      <c r="A1909"/>
      <c r="D1909"/>
    </row>
    <row r="1910" spans="1:4" x14ac:dyDescent="0.3">
      <c r="A1910"/>
      <c r="D1910"/>
    </row>
    <row r="1911" spans="1:4" x14ac:dyDescent="0.3">
      <c r="A1911"/>
      <c r="D1911"/>
    </row>
    <row r="1912" spans="1:4" x14ac:dyDescent="0.3">
      <c r="A1912"/>
      <c r="D1912"/>
    </row>
    <row r="1913" spans="1:4" x14ac:dyDescent="0.3">
      <c r="A1913"/>
      <c r="D1913"/>
    </row>
    <row r="1914" spans="1:4" x14ac:dyDescent="0.3">
      <c r="A1914"/>
      <c r="D1914"/>
    </row>
    <row r="1915" spans="1:4" x14ac:dyDescent="0.3">
      <c r="A1915"/>
      <c r="D1915"/>
    </row>
    <row r="1916" spans="1:4" x14ac:dyDescent="0.3">
      <c r="A1916"/>
      <c r="D1916"/>
    </row>
    <row r="1917" spans="1:4" x14ac:dyDescent="0.3">
      <c r="A1917"/>
      <c r="D1917"/>
    </row>
    <row r="1918" spans="1:4" x14ac:dyDescent="0.3">
      <c r="A1918"/>
      <c r="D1918"/>
    </row>
    <row r="1919" spans="1:4" x14ac:dyDescent="0.3">
      <c r="A1919"/>
      <c r="D1919"/>
    </row>
    <row r="1920" spans="1:4" x14ac:dyDescent="0.3">
      <c r="A1920"/>
      <c r="D1920"/>
    </row>
    <row r="1921" spans="1:4" x14ac:dyDescent="0.3">
      <c r="A1921"/>
      <c r="D1921"/>
    </row>
    <row r="1922" spans="1:4" x14ac:dyDescent="0.3">
      <c r="A1922"/>
      <c r="D1922"/>
    </row>
    <row r="1923" spans="1:4" x14ac:dyDescent="0.3">
      <c r="A1923"/>
      <c r="D1923"/>
    </row>
    <row r="1924" spans="1:4" x14ac:dyDescent="0.3">
      <c r="A1924"/>
      <c r="D1924"/>
    </row>
    <row r="1925" spans="1:4" x14ac:dyDescent="0.3">
      <c r="A1925"/>
      <c r="D1925"/>
    </row>
    <row r="1926" spans="1:4" x14ac:dyDescent="0.3">
      <c r="A1926"/>
      <c r="D1926"/>
    </row>
    <row r="1927" spans="1:4" x14ac:dyDescent="0.3">
      <c r="A1927"/>
      <c r="D1927"/>
    </row>
    <row r="1928" spans="1:4" x14ac:dyDescent="0.3">
      <c r="A1928"/>
      <c r="D1928"/>
    </row>
    <row r="1929" spans="1:4" x14ac:dyDescent="0.3">
      <c r="A1929"/>
      <c r="D1929"/>
    </row>
    <row r="1930" spans="1:4" x14ac:dyDescent="0.3">
      <c r="A1930"/>
      <c r="D1930"/>
    </row>
    <row r="1931" spans="1:4" x14ac:dyDescent="0.3">
      <c r="A1931"/>
      <c r="D1931"/>
    </row>
    <row r="1932" spans="1:4" x14ac:dyDescent="0.3">
      <c r="A1932"/>
      <c r="D1932"/>
    </row>
    <row r="1933" spans="1:4" x14ac:dyDescent="0.3">
      <c r="A1933"/>
      <c r="D1933"/>
    </row>
    <row r="1934" spans="1:4" x14ac:dyDescent="0.3">
      <c r="A1934"/>
      <c r="D1934"/>
    </row>
    <row r="1935" spans="1:4" x14ac:dyDescent="0.3">
      <c r="A1935"/>
      <c r="D1935"/>
    </row>
    <row r="1936" spans="1:4" x14ac:dyDescent="0.3">
      <c r="A1936"/>
      <c r="D1936"/>
    </row>
    <row r="1937" spans="1:4" x14ac:dyDescent="0.3">
      <c r="A1937"/>
      <c r="D1937"/>
    </row>
    <row r="1938" spans="1:4" x14ac:dyDescent="0.3">
      <c r="A1938"/>
      <c r="D1938"/>
    </row>
    <row r="1939" spans="1:4" x14ac:dyDescent="0.3">
      <c r="A1939"/>
      <c r="D1939"/>
    </row>
    <row r="1940" spans="1:4" x14ac:dyDescent="0.3">
      <c r="A1940"/>
      <c r="D1940"/>
    </row>
    <row r="1941" spans="1:4" x14ac:dyDescent="0.3">
      <c r="A1941"/>
      <c r="D1941"/>
    </row>
    <row r="1942" spans="1:4" x14ac:dyDescent="0.3">
      <c r="A1942"/>
      <c r="D1942"/>
    </row>
    <row r="1943" spans="1:4" x14ac:dyDescent="0.3">
      <c r="A1943"/>
      <c r="D1943"/>
    </row>
    <row r="1944" spans="1:4" x14ac:dyDescent="0.3">
      <c r="A1944"/>
      <c r="D1944"/>
    </row>
    <row r="1945" spans="1:4" x14ac:dyDescent="0.3">
      <c r="A1945"/>
      <c r="D1945"/>
    </row>
    <row r="1946" spans="1:4" x14ac:dyDescent="0.3">
      <c r="A1946"/>
      <c r="D1946"/>
    </row>
    <row r="1947" spans="1:4" x14ac:dyDescent="0.3">
      <c r="A1947"/>
      <c r="D1947"/>
    </row>
    <row r="1948" spans="1:4" x14ac:dyDescent="0.3">
      <c r="A1948"/>
      <c r="D1948"/>
    </row>
    <row r="1949" spans="1:4" x14ac:dyDescent="0.3">
      <c r="A1949"/>
      <c r="D1949"/>
    </row>
    <row r="1950" spans="1:4" x14ac:dyDescent="0.3">
      <c r="A1950"/>
      <c r="D1950"/>
    </row>
    <row r="1951" spans="1:4" x14ac:dyDescent="0.3">
      <c r="A1951"/>
      <c r="D1951"/>
    </row>
    <row r="1952" spans="1:4" x14ac:dyDescent="0.3">
      <c r="A1952"/>
      <c r="D1952"/>
    </row>
    <row r="1953" spans="1:4" x14ac:dyDescent="0.3">
      <c r="A1953"/>
      <c r="D1953"/>
    </row>
    <row r="1954" spans="1:4" x14ac:dyDescent="0.3">
      <c r="A1954"/>
      <c r="D1954"/>
    </row>
    <row r="1955" spans="1:4" x14ac:dyDescent="0.3">
      <c r="A1955"/>
      <c r="D1955"/>
    </row>
    <row r="1956" spans="1:4" x14ac:dyDescent="0.3">
      <c r="A1956"/>
      <c r="D1956"/>
    </row>
    <row r="1957" spans="1:4" x14ac:dyDescent="0.3">
      <c r="A1957"/>
      <c r="D1957"/>
    </row>
    <row r="1958" spans="1:4" x14ac:dyDescent="0.3">
      <c r="A1958"/>
      <c r="D1958"/>
    </row>
    <row r="1959" spans="1:4" x14ac:dyDescent="0.3">
      <c r="A1959"/>
      <c r="D1959"/>
    </row>
    <row r="1960" spans="1:4" x14ac:dyDescent="0.3">
      <c r="A1960"/>
      <c r="D1960"/>
    </row>
    <row r="1961" spans="1:4" x14ac:dyDescent="0.3">
      <c r="A1961"/>
      <c r="D1961"/>
    </row>
    <row r="1962" spans="1:4" x14ac:dyDescent="0.3">
      <c r="A1962"/>
      <c r="D1962"/>
    </row>
    <row r="1963" spans="1:4" x14ac:dyDescent="0.3">
      <c r="A1963"/>
      <c r="D1963"/>
    </row>
    <row r="1964" spans="1:4" x14ac:dyDescent="0.3">
      <c r="A1964"/>
      <c r="D1964"/>
    </row>
    <row r="1965" spans="1:4" x14ac:dyDescent="0.3">
      <c r="A1965"/>
      <c r="D1965"/>
    </row>
    <row r="1966" spans="1:4" x14ac:dyDescent="0.3">
      <c r="A1966"/>
      <c r="D1966"/>
    </row>
    <row r="1967" spans="1:4" x14ac:dyDescent="0.3">
      <c r="A1967"/>
      <c r="D1967"/>
    </row>
    <row r="1968" spans="1:4" x14ac:dyDescent="0.3">
      <c r="A1968"/>
      <c r="D1968"/>
    </row>
    <row r="1969" spans="1:4" x14ac:dyDescent="0.3">
      <c r="A1969"/>
      <c r="D1969"/>
    </row>
    <row r="1970" spans="1:4" x14ac:dyDescent="0.3">
      <c r="A1970"/>
      <c r="D1970"/>
    </row>
    <row r="1971" spans="1:4" x14ac:dyDescent="0.3">
      <c r="A1971"/>
      <c r="D1971"/>
    </row>
    <row r="1972" spans="1:4" x14ac:dyDescent="0.3">
      <c r="A1972"/>
      <c r="D1972"/>
    </row>
    <row r="1973" spans="1:4" x14ac:dyDescent="0.3">
      <c r="A1973"/>
      <c r="D1973"/>
    </row>
    <row r="1974" spans="1:4" x14ac:dyDescent="0.3">
      <c r="A1974"/>
      <c r="D1974"/>
    </row>
    <row r="1975" spans="1:4" x14ac:dyDescent="0.3">
      <c r="A1975"/>
      <c r="D1975"/>
    </row>
    <row r="1976" spans="1:4" x14ac:dyDescent="0.3">
      <c r="A1976"/>
      <c r="D1976"/>
    </row>
    <row r="1977" spans="1:4" x14ac:dyDescent="0.3">
      <c r="A1977"/>
      <c r="D1977"/>
    </row>
    <row r="1978" spans="1:4" x14ac:dyDescent="0.3">
      <c r="A1978"/>
      <c r="D1978"/>
    </row>
    <row r="1979" spans="1:4" x14ac:dyDescent="0.3">
      <c r="A1979"/>
      <c r="D1979"/>
    </row>
    <row r="1980" spans="1:4" x14ac:dyDescent="0.3">
      <c r="A1980"/>
      <c r="D1980"/>
    </row>
    <row r="1981" spans="1:4" x14ac:dyDescent="0.3">
      <c r="A1981"/>
      <c r="D1981"/>
    </row>
    <row r="1982" spans="1:4" x14ac:dyDescent="0.3">
      <c r="A1982"/>
      <c r="D1982"/>
    </row>
    <row r="1983" spans="1:4" x14ac:dyDescent="0.3">
      <c r="A1983"/>
      <c r="D1983"/>
    </row>
    <row r="1984" spans="1:4" x14ac:dyDescent="0.3">
      <c r="A1984"/>
      <c r="D1984"/>
    </row>
    <row r="1985" spans="1:4" x14ac:dyDescent="0.3">
      <c r="A1985"/>
      <c r="D1985"/>
    </row>
    <row r="1986" spans="1:4" x14ac:dyDescent="0.3">
      <c r="A1986"/>
      <c r="D1986"/>
    </row>
    <row r="1987" spans="1:4" x14ac:dyDescent="0.3">
      <c r="A1987"/>
      <c r="D1987"/>
    </row>
    <row r="1988" spans="1:4" x14ac:dyDescent="0.3">
      <c r="A1988"/>
      <c r="D1988"/>
    </row>
    <row r="1989" spans="1:4" x14ac:dyDescent="0.3">
      <c r="A1989"/>
      <c r="D1989"/>
    </row>
    <row r="1990" spans="1:4" x14ac:dyDescent="0.3">
      <c r="A1990"/>
      <c r="D1990"/>
    </row>
    <row r="1991" spans="1:4" x14ac:dyDescent="0.3">
      <c r="A1991"/>
      <c r="D1991"/>
    </row>
    <row r="1992" spans="1:4" x14ac:dyDescent="0.3">
      <c r="A1992"/>
      <c r="D1992"/>
    </row>
    <row r="1993" spans="1:4" x14ac:dyDescent="0.3">
      <c r="A1993"/>
      <c r="D1993"/>
    </row>
    <row r="1994" spans="1:4" x14ac:dyDescent="0.3">
      <c r="A1994"/>
      <c r="D1994"/>
    </row>
    <row r="1995" spans="1:4" x14ac:dyDescent="0.3">
      <c r="A1995"/>
      <c r="D1995"/>
    </row>
    <row r="1996" spans="1:4" x14ac:dyDescent="0.3">
      <c r="A1996"/>
      <c r="D1996"/>
    </row>
    <row r="1997" spans="1:4" x14ac:dyDescent="0.3">
      <c r="A1997"/>
      <c r="D1997"/>
    </row>
    <row r="1998" spans="1:4" x14ac:dyDescent="0.3">
      <c r="A1998"/>
      <c r="D1998"/>
    </row>
    <row r="1999" spans="1:4" x14ac:dyDescent="0.3">
      <c r="A1999"/>
      <c r="D1999"/>
    </row>
    <row r="2000" spans="1:4" x14ac:dyDescent="0.3">
      <c r="A2000"/>
      <c r="D2000"/>
    </row>
    <row r="2001" spans="1:4" x14ac:dyDescent="0.3">
      <c r="A2001"/>
      <c r="D2001"/>
    </row>
    <row r="2002" spans="1:4" x14ac:dyDescent="0.3">
      <c r="A2002"/>
      <c r="D2002"/>
    </row>
    <row r="2003" spans="1:4" x14ac:dyDescent="0.3">
      <c r="A2003"/>
      <c r="D2003"/>
    </row>
    <row r="2004" spans="1:4" x14ac:dyDescent="0.3">
      <c r="A2004"/>
      <c r="D2004"/>
    </row>
    <row r="2005" spans="1:4" x14ac:dyDescent="0.3">
      <c r="A2005"/>
      <c r="D2005"/>
    </row>
    <row r="2006" spans="1:4" x14ac:dyDescent="0.3">
      <c r="A2006"/>
      <c r="D2006"/>
    </row>
    <row r="2007" spans="1:4" x14ac:dyDescent="0.3">
      <c r="A2007"/>
      <c r="D2007"/>
    </row>
    <row r="2008" spans="1:4" x14ac:dyDescent="0.3">
      <c r="A2008"/>
      <c r="D2008"/>
    </row>
    <row r="2009" spans="1:4" x14ac:dyDescent="0.3">
      <c r="A2009"/>
      <c r="D2009"/>
    </row>
    <row r="2010" spans="1:4" x14ac:dyDescent="0.3">
      <c r="A2010"/>
      <c r="D2010"/>
    </row>
    <row r="2011" spans="1:4" x14ac:dyDescent="0.3">
      <c r="A2011"/>
      <c r="D2011"/>
    </row>
    <row r="2012" spans="1:4" x14ac:dyDescent="0.3">
      <c r="A2012"/>
      <c r="D2012"/>
    </row>
    <row r="2013" spans="1:4" x14ac:dyDescent="0.3">
      <c r="A2013"/>
      <c r="D2013"/>
    </row>
    <row r="2014" spans="1:4" x14ac:dyDescent="0.3">
      <c r="A2014"/>
      <c r="D2014"/>
    </row>
    <row r="2015" spans="1:4" x14ac:dyDescent="0.3">
      <c r="A2015"/>
      <c r="D2015"/>
    </row>
    <row r="2016" spans="1:4" x14ac:dyDescent="0.3">
      <c r="A2016"/>
      <c r="D2016"/>
    </row>
    <row r="2017" spans="1:4" x14ac:dyDescent="0.3">
      <c r="A2017"/>
      <c r="D2017"/>
    </row>
    <row r="2018" spans="1:4" x14ac:dyDescent="0.3">
      <c r="A2018"/>
      <c r="D2018"/>
    </row>
    <row r="2019" spans="1:4" x14ac:dyDescent="0.3">
      <c r="A2019"/>
      <c r="D2019"/>
    </row>
    <row r="2020" spans="1:4" x14ac:dyDescent="0.3">
      <c r="A2020"/>
      <c r="D2020"/>
    </row>
    <row r="2021" spans="1:4" x14ac:dyDescent="0.3">
      <c r="A2021"/>
      <c r="D2021"/>
    </row>
    <row r="2022" spans="1:4" x14ac:dyDescent="0.3">
      <c r="A2022"/>
      <c r="D2022"/>
    </row>
    <row r="2023" spans="1:4" x14ac:dyDescent="0.3">
      <c r="A2023"/>
      <c r="D2023"/>
    </row>
    <row r="2024" spans="1:4" x14ac:dyDescent="0.3">
      <c r="A2024"/>
      <c r="D2024"/>
    </row>
    <row r="2025" spans="1:4" x14ac:dyDescent="0.3">
      <c r="A2025"/>
      <c r="D2025"/>
    </row>
    <row r="2026" spans="1:4" x14ac:dyDescent="0.3">
      <c r="A2026"/>
      <c r="D2026"/>
    </row>
    <row r="2027" spans="1:4" x14ac:dyDescent="0.3">
      <c r="A2027"/>
      <c r="D2027"/>
    </row>
    <row r="2028" spans="1:4" x14ac:dyDescent="0.3">
      <c r="A2028"/>
      <c r="D2028"/>
    </row>
    <row r="2029" spans="1:4" x14ac:dyDescent="0.3">
      <c r="A2029"/>
      <c r="D2029"/>
    </row>
    <row r="2030" spans="1:4" x14ac:dyDescent="0.3">
      <c r="A2030"/>
      <c r="D2030"/>
    </row>
    <row r="2031" spans="1:4" x14ac:dyDescent="0.3">
      <c r="A2031"/>
      <c r="D2031"/>
    </row>
    <row r="2032" spans="1:4" x14ac:dyDescent="0.3">
      <c r="A2032"/>
      <c r="D2032"/>
    </row>
    <row r="2033" spans="1:4" x14ac:dyDescent="0.3">
      <c r="A2033"/>
      <c r="D2033"/>
    </row>
    <row r="2034" spans="1:4" x14ac:dyDescent="0.3">
      <c r="A2034"/>
      <c r="D2034"/>
    </row>
    <row r="2035" spans="1:4" x14ac:dyDescent="0.3">
      <c r="A2035"/>
      <c r="D2035"/>
    </row>
    <row r="2036" spans="1:4" x14ac:dyDescent="0.3">
      <c r="A2036"/>
      <c r="D2036"/>
    </row>
    <row r="2037" spans="1:4" x14ac:dyDescent="0.3">
      <c r="A2037"/>
      <c r="D2037"/>
    </row>
    <row r="2038" spans="1:4" x14ac:dyDescent="0.3">
      <c r="A2038"/>
      <c r="D2038"/>
    </row>
    <row r="2039" spans="1:4" x14ac:dyDescent="0.3">
      <c r="A2039"/>
      <c r="D2039"/>
    </row>
    <row r="2040" spans="1:4" x14ac:dyDescent="0.3">
      <c r="A2040"/>
      <c r="D2040"/>
    </row>
    <row r="2041" spans="1:4" x14ac:dyDescent="0.3">
      <c r="A2041"/>
      <c r="D2041"/>
    </row>
    <row r="2042" spans="1:4" x14ac:dyDescent="0.3">
      <c r="A2042"/>
      <c r="D2042"/>
    </row>
    <row r="2043" spans="1:4" x14ac:dyDescent="0.3">
      <c r="A2043"/>
      <c r="D2043"/>
    </row>
    <row r="2044" spans="1:4" x14ac:dyDescent="0.3">
      <c r="A2044"/>
      <c r="D2044"/>
    </row>
    <row r="2045" spans="1:4" x14ac:dyDescent="0.3">
      <c r="A2045"/>
      <c r="D2045"/>
    </row>
    <row r="2046" spans="1:4" x14ac:dyDescent="0.3">
      <c r="A2046"/>
      <c r="D2046"/>
    </row>
    <row r="2047" spans="1:4" x14ac:dyDescent="0.3">
      <c r="A2047"/>
      <c r="D2047"/>
    </row>
    <row r="2048" spans="1:4" x14ac:dyDescent="0.3">
      <c r="A2048"/>
      <c r="D2048"/>
    </row>
    <row r="2049" spans="1:4" x14ac:dyDescent="0.3">
      <c r="A2049"/>
      <c r="D2049"/>
    </row>
    <row r="2050" spans="1:4" x14ac:dyDescent="0.3">
      <c r="A2050"/>
      <c r="D2050"/>
    </row>
    <row r="2051" spans="1:4" x14ac:dyDescent="0.3">
      <c r="A2051"/>
      <c r="D2051"/>
    </row>
    <row r="2052" spans="1:4" x14ac:dyDescent="0.3">
      <c r="A2052"/>
      <c r="D2052"/>
    </row>
    <row r="2053" spans="1:4" x14ac:dyDescent="0.3">
      <c r="A2053"/>
      <c r="D2053"/>
    </row>
    <row r="2054" spans="1:4" x14ac:dyDescent="0.3">
      <c r="A2054"/>
      <c r="D2054"/>
    </row>
    <row r="2055" spans="1:4" x14ac:dyDescent="0.3">
      <c r="A2055"/>
      <c r="D2055"/>
    </row>
    <row r="2056" spans="1:4" x14ac:dyDescent="0.3">
      <c r="A2056"/>
      <c r="D2056"/>
    </row>
    <row r="2057" spans="1:4" x14ac:dyDescent="0.3">
      <c r="A2057"/>
      <c r="D2057"/>
    </row>
    <row r="2058" spans="1:4" x14ac:dyDescent="0.3">
      <c r="A2058"/>
      <c r="D2058"/>
    </row>
    <row r="2059" spans="1:4" x14ac:dyDescent="0.3">
      <c r="A2059"/>
      <c r="D2059"/>
    </row>
    <row r="2060" spans="1:4" x14ac:dyDescent="0.3">
      <c r="A2060"/>
      <c r="D2060"/>
    </row>
    <row r="2061" spans="1:4" x14ac:dyDescent="0.3">
      <c r="A2061"/>
      <c r="D2061"/>
    </row>
    <row r="2062" spans="1:4" x14ac:dyDescent="0.3">
      <c r="A2062"/>
      <c r="D2062"/>
    </row>
    <row r="2063" spans="1:4" x14ac:dyDescent="0.3">
      <c r="A2063"/>
      <c r="D2063"/>
    </row>
    <row r="2064" spans="1:4" x14ac:dyDescent="0.3">
      <c r="A2064"/>
      <c r="D2064"/>
    </row>
    <row r="2065" spans="1:4" x14ac:dyDescent="0.3">
      <c r="A2065"/>
      <c r="D2065"/>
    </row>
    <row r="2066" spans="1:4" x14ac:dyDescent="0.3">
      <c r="A2066"/>
      <c r="D2066"/>
    </row>
    <row r="2067" spans="1:4" x14ac:dyDescent="0.3">
      <c r="A2067"/>
      <c r="D2067"/>
    </row>
    <row r="2068" spans="1:4" x14ac:dyDescent="0.3">
      <c r="A2068"/>
      <c r="D2068"/>
    </row>
    <row r="2069" spans="1:4" x14ac:dyDescent="0.3">
      <c r="A2069"/>
      <c r="D2069"/>
    </row>
    <row r="2070" spans="1:4" x14ac:dyDescent="0.3">
      <c r="A2070"/>
      <c r="D2070"/>
    </row>
    <row r="2071" spans="1:4" x14ac:dyDescent="0.3">
      <c r="A2071"/>
      <c r="D2071"/>
    </row>
    <row r="2072" spans="1:4" x14ac:dyDescent="0.3">
      <c r="A2072"/>
      <c r="D2072"/>
    </row>
    <row r="2073" spans="1:4" x14ac:dyDescent="0.3">
      <c r="A2073"/>
      <c r="D2073"/>
    </row>
    <row r="2074" spans="1:4" x14ac:dyDescent="0.3">
      <c r="A2074"/>
      <c r="D2074"/>
    </row>
    <row r="2075" spans="1:4" x14ac:dyDescent="0.3">
      <c r="A2075"/>
      <c r="D2075"/>
    </row>
    <row r="2076" spans="1:4" x14ac:dyDescent="0.3">
      <c r="A2076"/>
      <c r="D2076"/>
    </row>
    <row r="2077" spans="1:4" x14ac:dyDescent="0.3">
      <c r="A2077"/>
      <c r="D2077"/>
    </row>
    <row r="2078" spans="1:4" x14ac:dyDescent="0.3">
      <c r="A2078"/>
      <c r="D2078"/>
    </row>
    <row r="2079" spans="1:4" x14ac:dyDescent="0.3">
      <c r="A2079"/>
      <c r="D2079"/>
    </row>
    <row r="2080" spans="1:4" x14ac:dyDescent="0.3">
      <c r="A2080"/>
      <c r="D2080"/>
    </row>
    <row r="2081" spans="1:4" x14ac:dyDescent="0.3">
      <c r="A2081"/>
      <c r="D2081"/>
    </row>
    <row r="2082" spans="1:4" x14ac:dyDescent="0.3">
      <c r="A2082"/>
      <c r="D2082"/>
    </row>
    <row r="2083" spans="1:4" x14ac:dyDescent="0.3">
      <c r="A2083"/>
      <c r="D2083"/>
    </row>
    <row r="2084" spans="1:4" x14ac:dyDescent="0.3">
      <c r="A2084"/>
      <c r="D2084"/>
    </row>
    <row r="2085" spans="1:4" x14ac:dyDescent="0.3">
      <c r="A2085"/>
      <c r="D2085"/>
    </row>
    <row r="2086" spans="1:4" x14ac:dyDescent="0.3">
      <c r="A2086"/>
      <c r="D2086"/>
    </row>
    <row r="2087" spans="1:4" x14ac:dyDescent="0.3">
      <c r="A2087"/>
      <c r="D2087"/>
    </row>
    <row r="2088" spans="1:4" x14ac:dyDescent="0.3">
      <c r="A2088"/>
      <c r="D2088"/>
    </row>
    <row r="2089" spans="1:4" x14ac:dyDescent="0.3">
      <c r="A2089"/>
      <c r="D2089"/>
    </row>
    <row r="2090" spans="1:4" x14ac:dyDescent="0.3">
      <c r="A2090"/>
      <c r="D2090"/>
    </row>
    <row r="2091" spans="1:4" x14ac:dyDescent="0.3">
      <c r="A2091"/>
      <c r="D2091"/>
    </row>
    <row r="2092" spans="1:4" x14ac:dyDescent="0.3">
      <c r="A2092"/>
      <c r="D2092"/>
    </row>
    <row r="2093" spans="1:4" x14ac:dyDescent="0.3">
      <c r="A2093"/>
      <c r="D2093"/>
    </row>
    <row r="2094" spans="1:4" x14ac:dyDescent="0.3">
      <c r="A2094"/>
      <c r="D2094"/>
    </row>
    <row r="2095" spans="1:4" x14ac:dyDescent="0.3">
      <c r="A2095"/>
      <c r="D2095"/>
    </row>
    <row r="2096" spans="1:4" x14ac:dyDescent="0.3">
      <c r="A2096"/>
      <c r="D2096"/>
    </row>
    <row r="2097" spans="1:4" x14ac:dyDescent="0.3">
      <c r="A2097"/>
      <c r="D2097"/>
    </row>
    <row r="2098" spans="1:4" x14ac:dyDescent="0.3">
      <c r="A2098"/>
      <c r="D2098"/>
    </row>
    <row r="2099" spans="1:4" x14ac:dyDescent="0.3">
      <c r="A2099"/>
      <c r="D2099"/>
    </row>
    <row r="2100" spans="1:4" x14ac:dyDescent="0.3">
      <c r="A2100"/>
      <c r="D2100"/>
    </row>
    <row r="2101" spans="1:4" x14ac:dyDescent="0.3">
      <c r="A2101"/>
      <c r="D2101"/>
    </row>
    <row r="2102" spans="1:4" x14ac:dyDescent="0.3">
      <c r="A2102"/>
      <c r="D2102"/>
    </row>
    <row r="2103" spans="1:4" x14ac:dyDescent="0.3">
      <c r="A2103"/>
      <c r="D2103"/>
    </row>
    <row r="2104" spans="1:4" x14ac:dyDescent="0.3">
      <c r="A2104"/>
      <c r="D2104"/>
    </row>
    <row r="2105" spans="1:4" x14ac:dyDescent="0.3">
      <c r="A2105"/>
      <c r="D2105"/>
    </row>
    <row r="2106" spans="1:4" x14ac:dyDescent="0.3">
      <c r="A2106"/>
      <c r="D2106"/>
    </row>
    <row r="2107" spans="1:4" x14ac:dyDescent="0.3">
      <c r="A2107"/>
      <c r="D2107"/>
    </row>
    <row r="2108" spans="1:4" x14ac:dyDescent="0.3">
      <c r="A2108"/>
      <c r="D2108"/>
    </row>
    <row r="2109" spans="1:4" x14ac:dyDescent="0.3">
      <c r="A2109"/>
      <c r="D2109"/>
    </row>
    <row r="2110" spans="1:4" x14ac:dyDescent="0.3">
      <c r="A2110"/>
      <c r="D2110"/>
    </row>
    <row r="2111" spans="1:4" x14ac:dyDescent="0.3">
      <c r="A2111"/>
      <c r="D2111"/>
    </row>
    <row r="2112" spans="1:4" x14ac:dyDescent="0.3">
      <c r="A2112"/>
      <c r="D2112"/>
    </row>
    <row r="2113" spans="1:4" x14ac:dyDescent="0.3">
      <c r="A2113"/>
      <c r="D2113"/>
    </row>
    <row r="2114" spans="1:4" x14ac:dyDescent="0.3">
      <c r="A2114"/>
      <c r="D2114"/>
    </row>
    <row r="2115" spans="1:4" x14ac:dyDescent="0.3">
      <c r="A2115"/>
      <c r="D2115"/>
    </row>
    <row r="2116" spans="1:4" x14ac:dyDescent="0.3">
      <c r="A2116"/>
      <c r="D2116"/>
    </row>
    <row r="2117" spans="1:4" x14ac:dyDescent="0.3">
      <c r="A2117"/>
      <c r="D2117"/>
    </row>
    <row r="2118" spans="1:4" x14ac:dyDescent="0.3">
      <c r="A2118"/>
      <c r="D2118"/>
    </row>
    <row r="2119" spans="1:4" x14ac:dyDescent="0.3">
      <c r="A2119"/>
      <c r="D2119"/>
    </row>
    <row r="2120" spans="1:4" x14ac:dyDescent="0.3">
      <c r="A2120"/>
      <c r="D2120"/>
    </row>
    <row r="2121" spans="1:4" x14ac:dyDescent="0.3">
      <c r="A2121"/>
      <c r="D2121"/>
    </row>
    <row r="2122" spans="1:4" x14ac:dyDescent="0.3">
      <c r="A2122"/>
      <c r="D2122"/>
    </row>
    <row r="2123" spans="1:4" x14ac:dyDescent="0.3">
      <c r="A2123"/>
      <c r="D2123"/>
    </row>
    <row r="2124" spans="1:4" x14ac:dyDescent="0.3">
      <c r="A2124"/>
      <c r="D2124"/>
    </row>
    <row r="2125" spans="1:4" x14ac:dyDescent="0.3">
      <c r="A2125"/>
      <c r="D2125"/>
    </row>
    <row r="2126" spans="1:4" x14ac:dyDescent="0.3">
      <c r="A2126"/>
      <c r="D2126"/>
    </row>
    <row r="2127" spans="1:4" x14ac:dyDescent="0.3">
      <c r="A2127"/>
      <c r="D2127"/>
    </row>
    <row r="2128" spans="1:4" x14ac:dyDescent="0.3">
      <c r="A2128"/>
      <c r="D2128"/>
    </row>
    <row r="2129" spans="1:4" x14ac:dyDescent="0.3">
      <c r="A2129"/>
      <c r="D2129"/>
    </row>
    <row r="2130" spans="1:4" x14ac:dyDescent="0.3">
      <c r="A2130"/>
      <c r="D2130"/>
    </row>
    <row r="2131" spans="1:4" x14ac:dyDescent="0.3">
      <c r="A2131"/>
      <c r="D2131"/>
    </row>
    <row r="2132" spans="1:4" x14ac:dyDescent="0.3">
      <c r="A2132"/>
      <c r="D2132"/>
    </row>
    <row r="2133" spans="1:4" x14ac:dyDescent="0.3">
      <c r="A2133"/>
      <c r="D2133"/>
    </row>
    <row r="2134" spans="1:4" x14ac:dyDescent="0.3">
      <c r="A2134"/>
      <c r="D2134"/>
    </row>
    <row r="2135" spans="1:4" x14ac:dyDescent="0.3">
      <c r="A2135"/>
      <c r="D2135"/>
    </row>
    <row r="2136" spans="1:4" x14ac:dyDescent="0.3">
      <c r="A2136"/>
      <c r="D2136"/>
    </row>
    <row r="2137" spans="1:4" x14ac:dyDescent="0.3">
      <c r="A2137"/>
      <c r="D2137"/>
    </row>
    <row r="2138" spans="1:4" x14ac:dyDescent="0.3">
      <c r="A2138"/>
      <c r="D2138"/>
    </row>
    <row r="2139" spans="1:4" x14ac:dyDescent="0.3">
      <c r="A2139"/>
      <c r="D2139"/>
    </row>
    <row r="2140" spans="1:4" x14ac:dyDescent="0.3">
      <c r="A2140"/>
      <c r="D2140"/>
    </row>
    <row r="2141" spans="1:4" x14ac:dyDescent="0.3">
      <c r="A2141"/>
      <c r="D2141"/>
    </row>
    <row r="2142" spans="1:4" x14ac:dyDescent="0.3">
      <c r="A2142"/>
      <c r="D2142"/>
    </row>
    <row r="2143" spans="1:4" x14ac:dyDescent="0.3">
      <c r="A2143"/>
      <c r="D2143"/>
    </row>
    <row r="2144" spans="1:4" x14ac:dyDescent="0.3">
      <c r="A2144"/>
      <c r="D2144"/>
    </row>
    <row r="2145" spans="1:4" x14ac:dyDescent="0.3">
      <c r="A2145"/>
      <c r="D2145"/>
    </row>
    <row r="2146" spans="1:4" x14ac:dyDescent="0.3">
      <c r="A2146"/>
      <c r="D2146"/>
    </row>
    <row r="2147" spans="1:4" x14ac:dyDescent="0.3">
      <c r="A2147"/>
      <c r="D2147"/>
    </row>
    <row r="2148" spans="1:4" x14ac:dyDescent="0.3">
      <c r="A2148"/>
      <c r="D2148"/>
    </row>
    <row r="2149" spans="1:4" x14ac:dyDescent="0.3">
      <c r="A2149"/>
      <c r="D2149"/>
    </row>
    <row r="2150" spans="1:4" x14ac:dyDescent="0.3">
      <c r="A2150"/>
      <c r="D2150"/>
    </row>
    <row r="2151" spans="1:4" x14ac:dyDescent="0.3">
      <c r="A2151"/>
      <c r="D2151"/>
    </row>
    <row r="2152" spans="1:4" x14ac:dyDescent="0.3">
      <c r="A2152"/>
      <c r="D2152"/>
    </row>
    <row r="2153" spans="1:4" x14ac:dyDescent="0.3">
      <c r="A2153"/>
      <c r="D2153"/>
    </row>
    <row r="2154" spans="1:4" x14ac:dyDescent="0.3">
      <c r="A2154"/>
      <c r="D2154"/>
    </row>
    <row r="2155" spans="1:4" x14ac:dyDescent="0.3">
      <c r="A2155"/>
      <c r="D2155"/>
    </row>
    <row r="2156" spans="1:4" x14ac:dyDescent="0.3">
      <c r="A2156"/>
      <c r="D2156"/>
    </row>
    <row r="2157" spans="1:4" x14ac:dyDescent="0.3">
      <c r="A2157"/>
      <c r="D2157"/>
    </row>
    <row r="2158" spans="1:4" x14ac:dyDescent="0.3">
      <c r="A2158"/>
      <c r="D2158"/>
    </row>
    <row r="2159" spans="1:4" x14ac:dyDescent="0.3">
      <c r="A2159"/>
      <c r="D2159"/>
    </row>
    <row r="2160" spans="1:4" x14ac:dyDescent="0.3">
      <c r="A2160"/>
      <c r="D2160"/>
    </row>
    <row r="2161" spans="1:4" x14ac:dyDescent="0.3">
      <c r="A2161"/>
      <c r="D2161"/>
    </row>
    <row r="2162" spans="1:4" x14ac:dyDescent="0.3">
      <c r="A2162"/>
      <c r="D2162"/>
    </row>
    <row r="2163" spans="1:4" x14ac:dyDescent="0.3">
      <c r="A2163"/>
      <c r="D2163"/>
    </row>
    <row r="2164" spans="1:4" x14ac:dyDescent="0.3">
      <c r="A2164"/>
      <c r="D2164"/>
    </row>
    <row r="2165" spans="1:4" x14ac:dyDescent="0.3">
      <c r="A2165"/>
      <c r="D2165"/>
    </row>
    <row r="2166" spans="1:4" x14ac:dyDescent="0.3">
      <c r="A2166"/>
      <c r="D2166"/>
    </row>
    <row r="2167" spans="1:4" x14ac:dyDescent="0.3">
      <c r="A2167"/>
      <c r="D2167"/>
    </row>
    <row r="2168" spans="1:4" x14ac:dyDescent="0.3">
      <c r="A2168"/>
      <c r="D2168"/>
    </row>
    <row r="2169" spans="1:4" x14ac:dyDescent="0.3">
      <c r="A2169"/>
      <c r="D2169"/>
    </row>
    <row r="2170" spans="1:4" x14ac:dyDescent="0.3">
      <c r="A2170"/>
      <c r="D2170"/>
    </row>
    <row r="2171" spans="1:4" x14ac:dyDescent="0.3">
      <c r="A2171"/>
      <c r="D2171"/>
    </row>
    <row r="2172" spans="1:4" x14ac:dyDescent="0.3">
      <c r="A2172"/>
      <c r="D2172"/>
    </row>
    <row r="2173" spans="1:4" x14ac:dyDescent="0.3">
      <c r="A2173"/>
      <c r="D2173"/>
    </row>
    <row r="2174" spans="1:4" x14ac:dyDescent="0.3">
      <c r="A2174"/>
      <c r="D2174"/>
    </row>
    <row r="2175" spans="1:4" x14ac:dyDescent="0.3">
      <c r="A2175"/>
      <c r="D2175"/>
    </row>
    <row r="2176" spans="1:4" x14ac:dyDescent="0.3">
      <c r="A2176"/>
      <c r="D2176"/>
    </row>
    <row r="2177" spans="1:4" x14ac:dyDescent="0.3">
      <c r="A2177"/>
      <c r="D2177"/>
    </row>
    <row r="2178" spans="1:4" x14ac:dyDescent="0.3">
      <c r="A2178"/>
      <c r="D2178"/>
    </row>
    <row r="2179" spans="1:4" x14ac:dyDescent="0.3">
      <c r="A2179"/>
      <c r="D2179"/>
    </row>
    <row r="2180" spans="1:4" x14ac:dyDescent="0.3">
      <c r="A2180"/>
      <c r="D2180"/>
    </row>
    <row r="2181" spans="1:4" x14ac:dyDescent="0.3">
      <c r="A2181"/>
      <c r="D2181"/>
    </row>
    <row r="2182" spans="1:4" x14ac:dyDescent="0.3">
      <c r="A2182"/>
      <c r="D2182"/>
    </row>
    <row r="2183" spans="1:4" x14ac:dyDescent="0.3">
      <c r="A2183"/>
      <c r="D2183"/>
    </row>
    <row r="2184" spans="1:4" x14ac:dyDescent="0.3">
      <c r="A2184"/>
      <c r="D2184"/>
    </row>
    <row r="2185" spans="1:4" x14ac:dyDescent="0.3">
      <c r="A2185"/>
      <c r="D2185"/>
    </row>
    <row r="2186" spans="1:4" x14ac:dyDescent="0.3">
      <c r="A2186"/>
      <c r="D2186"/>
    </row>
    <row r="2187" spans="1:4" x14ac:dyDescent="0.3">
      <c r="A2187"/>
      <c r="D2187"/>
    </row>
    <row r="2188" spans="1:4" x14ac:dyDescent="0.3">
      <c r="A2188"/>
      <c r="D2188"/>
    </row>
    <row r="2189" spans="1:4" x14ac:dyDescent="0.3">
      <c r="A2189"/>
      <c r="D2189"/>
    </row>
    <row r="2190" spans="1:4" x14ac:dyDescent="0.3">
      <c r="A2190"/>
      <c r="D2190"/>
    </row>
    <row r="2191" spans="1:4" x14ac:dyDescent="0.3">
      <c r="A2191"/>
      <c r="D2191"/>
    </row>
    <row r="2192" spans="1:4" x14ac:dyDescent="0.3">
      <c r="A2192"/>
      <c r="D2192"/>
    </row>
    <row r="2193" spans="1:4" x14ac:dyDescent="0.3">
      <c r="A2193"/>
      <c r="D2193"/>
    </row>
    <row r="2194" spans="1:4" x14ac:dyDescent="0.3">
      <c r="A2194"/>
      <c r="D2194"/>
    </row>
    <row r="2195" spans="1:4" x14ac:dyDescent="0.3">
      <c r="A2195"/>
      <c r="D2195"/>
    </row>
    <row r="2196" spans="1:4" x14ac:dyDescent="0.3">
      <c r="A2196"/>
      <c r="D2196"/>
    </row>
    <row r="2197" spans="1:4" x14ac:dyDescent="0.3">
      <c r="A2197"/>
      <c r="D2197"/>
    </row>
    <row r="2198" spans="1:4" x14ac:dyDescent="0.3">
      <c r="A2198"/>
      <c r="D2198"/>
    </row>
    <row r="2199" spans="1:4" x14ac:dyDescent="0.3">
      <c r="A2199"/>
      <c r="D2199"/>
    </row>
    <row r="2200" spans="1:4" x14ac:dyDescent="0.3">
      <c r="A2200"/>
      <c r="D2200"/>
    </row>
    <row r="2201" spans="1:4" x14ac:dyDescent="0.3">
      <c r="A2201"/>
      <c r="D2201"/>
    </row>
    <row r="2202" spans="1:4" x14ac:dyDescent="0.3">
      <c r="A2202"/>
      <c r="D2202"/>
    </row>
    <row r="2203" spans="1:4" x14ac:dyDescent="0.3">
      <c r="A2203"/>
      <c r="D2203"/>
    </row>
    <row r="2204" spans="1:4" x14ac:dyDescent="0.3">
      <c r="A2204"/>
      <c r="D2204"/>
    </row>
    <row r="2205" spans="1:4" x14ac:dyDescent="0.3">
      <c r="A2205"/>
      <c r="D2205"/>
    </row>
    <row r="2206" spans="1:4" x14ac:dyDescent="0.3">
      <c r="A2206"/>
      <c r="D2206"/>
    </row>
    <row r="2207" spans="1:4" x14ac:dyDescent="0.3">
      <c r="A2207"/>
      <c r="D2207"/>
    </row>
    <row r="2208" spans="1:4" x14ac:dyDescent="0.3">
      <c r="A2208"/>
      <c r="D2208"/>
    </row>
    <row r="2209" spans="1:4" x14ac:dyDescent="0.3">
      <c r="A2209"/>
      <c r="D2209"/>
    </row>
    <row r="2210" spans="1:4" x14ac:dyDescent="0.3">
      <c r="A2210"/>
      <c r="D2210"/>
    </row>
    <row r="2211" spans="1:4" x14ac:dyDescent="0.3">
      <c r="A2211"/>
      <c r="D2211"/>
    </row>
    <row r="2212" spans="1:4" x14ac:dyDescent="0.3">
      <c r="A2212"/>
      <c r="D2212"/>
    </row>
    <row r="2213" spans="1:4" x14ac:dyDescent="0.3">
      <c r="A2213"/>
      <c r="D2213"/>
    </row>
    <row r="2214" spans="1:4" x14ac:dyDescent="0.3">
      <c r="A2214"/>
      <c r="D2214"/>
    </row>
    <row r="2215" spans="1:4" x14ac:dyDescent="0.3">
      <c r="A2215"/>
      <c r="D2215"/>
    </row>
    <row r="2216" spans="1:4" x14ac:dyDescent="0.3">
      <c r="A2216"/>
      <c r="D2216"/>
    </row>
    <row r="2217" spans="1:4" x14ac:dyDescent="0.3">
      <c r="A2217"/>
      <c r="D2217"/>
    </row>
    <row r="2218" spans="1:4" x14ac:dyDescent="0.3">
      <c r="A2218"/>
      <c r="D2218"/>
    </row>
    <row r="2219" spans="1:4" x14ac:dyDescent="0.3">
      <c r="A2219"/>
      <c r="D2219"/>
    </row>
    <row r="2220" spans="1:4" x14ac:dyDescent="0.3">
      <c r="A2220"/>
      <c r="D2220"/>
    </row>
    <row r="2221" spans="1:4" x14ac:dyDescent="0.3">
      <c r="A2221"/>
      <c r="D2221"/>
    </row>
    <row r="2222" spans="1:4" x14ac:dyDescent="0.3">
      <c r="A2222"/>
      <c r="D2222"/>
    </row>
    <row r="2223" spans="1:4" x14ac:dyDescent="0.3">
      <c r="A2223"/>
      <c r="D2223"/>
    </row>
    <row r="2224" spans="1:4" x14ac:dyDescent="0.3">
      <c r="A2224"/>
      <c r="D2224"/>
    </row>
    <row r="2225" spans="1:4" x14ac:dyDescent="0.3">
      <c r="A2225"/>
      <c r="D2225"/>
    </row>
    <row r="2226" spans="1:4" x14ac:dyDescent="0.3">
      <c r="A2226"/>
      <c r="D2226"/>
    </row>
    <row r="2227" spans="1:4" x14ac:dyDescent="0.3">
      <c r="A2227"/>
      <c r="D2227"/>
    </row>
    <row r="2228" spans="1:4" x14ac:dyDescent="0.3">
      <c r="A2228"/>
      <c r="D2228"/>
    </row>
    <row r="2229" spans="1:4" x14ac:dyDescent="0.3">
      <c r="A2229"/>
      <c r="D2229"/>
    </row>
    <row r="2230" spans="1:4" x14ac:dyDescent="0.3">
      <c r="A2230"/>
      <c r="D2230"/>
    </row>
    <row r="2231" spans="1:4" x14ac:dyDescent="0.3">
      <c r="A2231"/>
      <c r="D2231"/>
    </row>
    <row r="2232" spans="1:4" x14ac:dyDescent="0.3">
      <c r="A2232"/>
      <c r="D2232"/>
    </row>
    <row r="2233" spans="1:4" x14ac:dyDescent="0.3">
      <c r="A2233"/>
      <c r="D2233"/>
    </row>
    <row r="2234" spans="1:4" x14ac:dyDescent="0.3">
      <c r="A2234"/>
      <c r="D2234"/>
    </row>
    <row r="2235" spans="1:4" x14ac:dyDescent="0.3">
      <c r="A2235"/>
      <c r="D2235"/>
    </row>
    <row r="2236" spans="1:4" x14ac:dyDescent="0.3">
      <c r="A2236"/>
      <c r="D2236"/>
    </row>
    <row r="2237" spans="1:4" x14ac:dyDescent="0.3">
      <c r="A2237"/>
      <c r="D2237"/>
    </row>
    <row r="2238" spans="1:4" x14ac:dyDescent="0.3">
      <c r="A2238"/>
      <c r="D2238"/>
    </row>
    <row r="2239" spans="1:4" x14ac:dyDescent="0.3">
      <c r="A2239"/>
      <c r="D2239"/>
    </row>
    <row r="2240" spans="1:4" x14ac:dyDescent="0.3">
      <c r="A2240"/>
      <c r="D2240"/>
    </row>
    <row r="2241" spans="1:4" x14ac:dyDescent="0.3">
      <c r="A2241"/>
      <c r="D2241"/>
    </row>
    <row r="2242" spans="1:4" x14ac:dyDescent="0.3">
      <c r="A2242"/>
      <c r="D2242"/>
    </row>
    <row r="2243" spans="1:4" x14ac:dyDescent="0.3">
      <c r="A2243"/>
      <c r="D2243"/>
    </row>
    <row r="2244" spans="1:4" x14ac:dyDescent="0.3">
      <c r="A2244"/>
      <c r="D2244"/>
    </row>
    <row r="2245" spans="1:4" x14ac:dyDescent="0.3">
      <c r="A2245"/>
      <c r="D2245"/>
    </row>
    <row r="2246" spans="1:4" x14ac:dyDescent="0.3">
      <c r="A2246"/>
      <c r="D2246"/>
    </row>
    <row r="2247" spans="1:4" x14ac:dyDescent="0.3">
      <c r="A2247"/>
      <c r="D2247"/>
    </row>
    <row r="2248" spans="1:4" x14ac:dyDescent="0.3">
      <c r="A2248"/>
      <c r="D2248"/>
    </row>
    <row r="2249" spans="1:4" x14ac:dyDescent="0.3">
      <c r="A2249"/>
      <c r="D2249"/>
    </row>
    <row r="2250" spans="1:4" x14ac:dyDescent="0.3">
      <c r="A2250"/>
      <c r="D2250"/>
    </row>
    <row r="2251" spans="1:4" x14ac:dyDescent="0.3">
      <c r="A2251"/>
      <c r="D2251"/>
    </row>
    <row r="2252" spans="1:4" x14ac:dyDescent="0.3">
      <c r="A2252"/>
      <c r="D2252"/>
    </row>
    <row r="2253" spans="1:4" x14ac:dyDescent="0.3">
      <c r="A2253"/>
      <c r="D2253"/>
    </row>
    <row r="2254" spans="1:4" x14ac:dyDescent="0.3">
      <c r="A2254"/>
      <c r="D2254"/>
    </row>
    <row r="2255" spans="1:4" x14ac:dyDescent="0.3">
      <c r="A2255"/>
      <c r="D2255"/>
    </row>
    <row r="2256" spans="1:4" x14ac:dyDescent="0.3">
      <c r="A2256"/>
      <c r="D2256"/>
    </row>
    <row r="2257" spans="1:4" x14ac:dyDescent="0.3">
      <c r="A2257"/>
      <c r="D2257"/>
    </row>
    <row r="2258" spans="1:4" x14ac:dyDescent="0.3">
      <c r="A2258"/>
      <c r="D2258"/>
    </row>
    <row r="2259" spans="1:4" x14ac:dyDescent="0.3">
      <c r="A2259"/>
      <c r="D2259"/>
    </row>
    <row r="2260" spans="1:4" x14ac:dyDescent="0.3">
      <c r="A2260"/>
      <c r="D2260"/>
    </row>
    <row r="2261" spans="1:4" x14ac:dyDescent="0.3">
      <c r="A2261"/>
      <c r="D2261"/>
    </row>
    <row r="2262" spans="1:4" x14ac:dyDescent="0.3">
      <c r="A2262"/>
      <c r="D2262"/>
    </row>
    <row r="2263" spans="1:4" x14ac:dyDescent="0.3">
      <c r="A2263"/>
      <c r="D2263"/>
    </row>
    <row r="2264" spans="1:4" x14ac:dyDescent="0.3">
      <c r="A2264"/>
      <c r="D2264"/>
    </row>
    <row r="2265" spans="1:4" x14ac:dyDescent="0.3">
      <c r="A2265"/>
      <c r="D2265"/>
    </row>
    <row r="2266" spans="1:4" x14ac:dyDescent="0.3">
      <c r="A2266"/>
      <c r="D2266"/>
    </row>
    <row r="2267" spans="1:4" x14ac:dyDescent="0.3">
      <c r="A2267"/>
      <c r="D2267"/>
    </row>
    <row r="2268" spans="1:4" x14ac:dyDescent="0.3">
      <c r="A2268"/>
      <c r="D2268"/>
    </row>
    <row r="2269" spans="1:4" x14ac:dyDescent="0.3">
      <c r="A2269"/>
      <c r="D2269"/>
    </row>
    <row r="2270" spans="1:4" x14ac:dyDescent="0.3">
      <c r="A2270"/>
      <c r="D2270"/>
    </row>
    <row r="2271" spans="1:4" x14ac:dyDescent="0.3">
      <c r="A2271"/>
      <c r="D2271"/>
    </row>
    <row r="2272" spans="1:4" x14ac:dyDescent="0.3">
      <c r="A2272"/>
      <c r="D2272"/>
    </row>
    <row r="2273" spans="1:4" x14ac:dyDescent="0.3">
      <c r="A2273"/>
      <c r="D2273"/>
    </row>
    <row r="2274" spans="1:4" x14ac:dyDescent="0.3">
      <c r="A2274"/>
      <c r="D2274"/>
    </row>
    <row r="2275" spans="1:4" x14ac:dyDescent="0.3">
      <c r="A2275"/>
      <c r="D2275"/>
    </row>
    <row r="2276" spans="1:4" x14ac:dyDescent="0.3">
      <c r="A2276"/>
      <c r="D2276"/>
    </row>
    <row r="2277" spans="1:4" x14ac:dyDescent="0.3">
      <c r="A2277"/>
      <c r="D2277"/>
    </row>
    <row r="2278" spans="1:4" x14ac:dyDescent="0.3">
      <c r="A2278"/>
      <c r="D2278"/>
    </row>
    <row r="2279" spans="1:4" x14ac:dyDescent="0.3">
      <c r="A2279"/>
      <c r="D2279"/>
    </row>
    <row r="2280" spans="1:4" x14ac:dyDescent="0.3">
      <c r="A2280"/>
      <c r="D2280"/>
    </row>
    <row r="2281" spans="1:4" x14ac:dyDescent="0.3">
      <c r="A2281"/>
      <c r="D2281"/>
    </row>
    <row r="2282" spans="1:4" x14ac:dyDescent="0.3">
      <c r="A2282"/>
      <c r="D2282"/>
    </row>
    <row r="2283" spans="1:4" x14ac:dyDescent="0.3">
      <c r="A2283"/>
      <c r="D2283"/>
    </row>
    <row r="2284" spans="1:4" x14ac:dyDescent="0.3">
      <c r="A2284"/>
      <c r="D2284"/>
    </row>
    <row r="2285" spans="1:4" x14ac:dyDescent="0.3">
      <c r="A2285"/>
      <c r="D2285"/>
    </row>
    <row r="2286" spans="1:4" x14ac:dyDescent="0.3">
      <c r="A2286"/>
      <c r="D2286"/>
    </row>
    <row r="2287" spans="1:4" x14ac:dyDescent="0.3">
      <c r="A2287"/>
      <c r="D2287"/>
    </row>
    <row r="2288" spans="1:4" x14ac:dyDescent="0.3">
      <c r="A2288"/>
      <c r="D2288"/>
    </row>
    <row r="2289" spans="1:4" x14ac:dyDescent="0.3">
      <c r="A2289"/>
      <c r="D2289"/>
    </row>
    <row r="2290" spans="1:4" x14ac:dyDescent="0.3">
      <c r="A2290"/>
      <c r="D2290"/>
    </row>
    <row r="2291" spans="1:4" x14ac:dyDescent="0.3">
      <c r="A2291"/>
      <c r="D2291"/>
    </row>
    <row r="2292" spans="1:4" x14ac:dyDescent="0.3">
      <c r="A2292"/>
      <c r="D2292"/>
    </row>
    <row r="2293" spans="1:4" x14ac:dyDescent="0.3">
      <c r="A2293"/>
      <c r="D2293"/>
    </row>
    <row r="2294" spans="1:4" x14ac:dyDescent="0.3">
      <c r="A2294"/>
      <c r="D2294"/>
    </row>
    <row r="2295" spans="1:4" x14ac:dyDescent="0.3">
      <c r="A2295"/>
      <c r="D2295"/>
    </row>
    <row r="2296" spans="1:4" x14ac:dyDescent="0.3">
      <c r="A2296"/>
      <c r="D2296"/>
    </row>
    <row r="2297" spans="1:4" x14ac:dyDescent="0.3">
      <c r="A2297"/>
      <c r="D2297"/>
    </row>
    <row r="2298" spans="1:4" x14ac:dyDescent="0.3">
      <c r="A2298"/>
      <c r="D2298"/>
    </row>
    <row r="2299" spans="1:4" x14ac:dyDescent="0.3">
      <c r="A2299"/>
      <c r="D2299"/>
    </row>
    <row r="2300" spans="1:4" x14ac:dyDescent="0.3">
      <c r="A2300"/>
      <c r="D2300"/>
    </row>
    <row r="2301" spans="1:4" x14ac:dyDescent="0.3">
      <c r="A2301"/>
      <c r="D2301"/>
    </row>
    <row r="2302" spans="1:4" x14ac:dyDescent="0.3">
      <c r="A2302"/>
      <c r="D2302"/>
    </row>
    <row r="2303" spans="1:4" x14ac:dyDescent="0.3">
      <c r="A2303"/>
      <c r="D2303"/>
    </row>
    <row r="2304" spans="1:4" x14ac:dyDescent="0.3">
      <c r="A2304"/>
      <c r="D2304"/>
    </row>
    <row r="2305" spans="1:4" x14ac:dyDescent="0.3">
      <c r="A2305"/>
      <c r="D2305"/>
    </row>
    <row r="2306" spans="1:4" x14ac:dyDescent="0.3">
      <c r="A2306"/>
      <c r="D2306"/>
    </row>
    <row r="2307" spans="1:4" x14ac:dyDescent="0.3">
      <c r="A2307"/>
      <c r="D2307"/>
    </row>
    <row r="2308" spans="1:4" x14ac:dyDescent="0.3">
      <c r="A2308"/>
      <c r="D2308"/>
    </row>
    <row r="2309" spans="1:4" x14ac:dyDescent="0.3">
      <c r="A2309"/>
      <c r="D2309"/>
    </row>
    <row r="2310" spans="1:4" x14ac:dyDescent="0.3">
      <c r="A2310"/>
      <c r="D2310"/>
    </row>
    <row r="2311" spans="1:4" x14ac:dyDescent="0.3">
      <c r="A2311"/>
      <c r="D2311"/>
    </row>
    <row r="2312" spans="1:4" x14ac:dyDescent="0.3">
      <c r="A2312"/>
      <c r="D2312"/>
    </row>
    <row r="2313" spans="1:4" x14ac:dyDescent="0.3">
      <c r="A2313"/>
      <c r="D2313"/>
    </row>
    <row r="2314" spans="1:4" x14ac:dyDescent="0.3">
      <c r="A2314"/>
      <c r="D2314"/>
    </row>
    <row r="2315" spans="1:4" x14ac:dyDescent="0.3">
      <c r="A2315"/>
      <c r="D2315"/>
    </row>
    <row r="2316" spans="1:4" x14ac:dyDescent="0.3">
      <c r="A2316"/>
      <c r="D2316"/>
    </row>
    <row r="2317" spans="1:4" x14ac:dyDescent="0.3">
      <c r="A2317"/>
      <c r="D2317"/>
    </row>
    <row r="2318" spans="1:4" x14ac:dyDescent="0.3">
      <c r="A2318"/>
      <c r="D2318"/>
    </row>
    <row r="2319" spans="1:4" x14ac:dyDescent="0.3">
      <c r="A2319"/>
      <c r="D2319"/>
    </row>
    <row r="2320" spans="1:4" x14ac:dyDescent="0.3">
      <c r="A2320"/>
      <c r="D2320"/>
    </row>
    <row r="2321" spans="1:4" x14ac:dyDescent="0.3">
      <c r="A2321"/>
      <c r="D2321"/>
    </row>
    <row r="2322" spans="1:4" x14ac:dyDescent="0.3">
      <c r="A2322"/>
      <c r="D2322"/>
    </row>
    <row r="2323" spans="1:4" x14ac:dyDescent="0.3">
      <c r="A2323"/>
      <c r="D2323"/>
    </row>
    <row r="2324" spans="1:4" x14ac:dyDescent="0.3">
      <c r="A2324"/>
      <c r="D2324"/>
    </row>
    <row r="2325" spans="1:4" x14ac:dyDescent="0.3">
      <c r="A2325"/>
      <c r="D2325"/>
    </row>
    <row r="2326" spans="1:4" x14ac:dyDescent="0.3">
      <c r="A2326"/>
      <c r="D2326"/>
    </row>
    <row r="2327" spans="1:4" x14ac:dyDescent="0.3">
      <c r="A2327"/>
      <c r="D2327"/>
    </row>
    <row r="2328" spans="1:4" x14ac:dyDescent="0.3">
      <c r="A2328"/>
      <c r="D2328"/>
    </row>
    <row r="2329" spans="1:4" x14ac:dyDescent="0.3">
      <c r="A2329"/>
      <c r="D2329"/>
    </row>
    <row r="2330" spans="1:4" x14ac:dyDescent="0.3">
      <c r="A2330"/>
      <c r="D2330"/>
    </row>
    <row r="2331" spans="1:4" x14ac:dyDescent="0.3">
      <c r="A2331"/>
      <c r="D2331"/>
    </row>
    <row r="2332" spans="1:4" x14ac:dyDescent="0.3">
      <c r="A2332"/>
      <c r="D2332"/>
    </row>
    <row r="2333" spans="1:4" x14ac:dyDescent="0.3">
      <c r="A2333"/>
      <c r="D2333"/>
    </row>
    <row r="2334" spans="1:4" x14ac:dyDescent="0.3">
      <c r="A2334"/>
      <c r="D2334"/>
    </row>
    <row r="2335" spans="1:4" x14ac:dyDescent="0.3">
      <c r="A2335"/>
      <c r="D2335"/>
    </row>
    <row r="2336" spans="1:4" x14ac:dyDescent="0.3">
      <c r="A2336"/>
      <c r="D2336"/>
    </row>
    <row r="2337" spans="1:4" x14ac:dyDescent="0.3">
      <c r="A2337"/>
      <c r="D2337"/>
    </row>
    <row r="2338" spans="1:4" x14ac:dyDescent="0.3">
      <c r="A2338"/>
      <c r="D2338"/>
    </row>
    <row r="2339" spans="1:4" x14ac:dyDescent="0.3">
      <c r="A2339"/>
      <c r="D2339"/>
    </row>
    <row r="2340" spans="1:4" x14ac:dyDescent="0.3">
      <c r="A2340"/>
      <c r="D2340"/>
    </row>
    <row r="2341" spans="1:4" x14ac:dyDescent="0.3">
      <c r="A2341"/>
      <c r="D2341"/>
    </row>
    <row r="2342" spans="1:4" x14ac:dyDescent="0.3">
      <c r="A2342"/>
      <c r="D2342"/>
    </row>
    <row r="2343" spans="1:4" x14ac:dyDescent="0.3">
      <c r="A2343"/>
      <c r="D2343"/>
    </row>
    <row r="2344" spans="1:4" x14ac:dyDescent="0.3">
      <c r="A2344"/>
      <c r="D2344"/>
    </row>
    <row r="2345" spans="1:4" x14ac:dyDescent="0.3">
      <c r="A2345"/>
      <c r="D2345"/>
    </row>
    <row r="2346" spans="1:4" x14ac:dyDescent="0.3">
      <c r="A2346"/>
      <c r="D2346"/>
    </row>
    <row r="2347" spans="1:4" x14ac:dyDescent="0.3">
      <c r="A2347"/>
      <c r="D2347"/>
    </row>
    <row r="2348" spans="1:4" x14ac:dyDescent="0.3">
      <c r="A2348"/>
      <c r="D2348"/>
    </row>
    <row r="2349" spans="1:4" x14ac:dyDescent="0.3">
      <c r="A2349"/>
      <c r="D2349"/>
    </row>
    <row r="2350" spans="1:4" x14ac:dyDescent="0.3">
      <c r="A2350"/>
      <c r="D2350"/>
    </row>
    <row r="2351" spans="1:4" x14ac:dyDescent="0.3">
      <c r="A2351"/>
      <c r="D2351"/>
    </row>
    <row r="2352" spans="1:4" x14ac:dyDescent="0.3">
      <c r="A2352"/>
      <c r="D2352"/>
    </row>
    <row r="2353" spans="1:4" x14ac:dyDescent="0.3">
      <c r="A2353"/>
      <c r="D2353"/>
    </row>
    <row r="2354" spans="1:4" x14ac:dyDescent="0.3">
      <c r="A2354"/>
      <c r="D2354"/>
    </row>
    <row r="2355" spans="1:4" x14ac:dyDescent="0.3">
      <c r="A2355"/>
      <c r="D2355"/>
    </row>
    <row r="2356" spans="1:4" x14ac:dyDescent="0.3">
      <c r="A2356"/>
      <c r="D2356"/>
    </row>
    <row r="2357" spans="1:4" x14ac:dyDescent="0.3">
      <c r="A2357"/>
      <c r="D2357"/>
    </row>
    <row r="2358" spans="1:4" x14ac:dyDescent="0.3">
      <c r="A2358"/>
      <c r="D2358"/>
    </row>
    <row r="2359" spans="1:4" x14ac:dyDescent="0.3">
      <c r="A2359"/>
      <c r="D2359"/>
    </row>
    <row r="2360" spans="1:4" x14ac:dyDescent="0.3">
      <c r="A2360"/>
      <c r="D2360"/>
    </row>
    <row r="2361" spans="1:4" x14ac:dyDescent="0.3">
      <c r="A2361"/>
      <c r="D2361"/>
    </row>
    <row r="2362" spans="1:4" x14ac:dyDescent="0.3">
      <c r="A2362"/>
      <c r="D2362"/>
    </row>
    <row r="2363" spans="1:4" x14ac:dyDescent="0.3">
      <c r="A2363"/>
      <c r="D2363"/>
    </row>
    <row r="2364" spans="1:4" x14ac:dyDescent="0.3">
      <c r="A2364"/>
      <c r="D2364"/>
    </row>
    <row r="2365" spans="1:4" x14ac:dyDescent="0.3">
      <c r="A2365"/>
      <c r="D2365"/>
    </row>
    <row r="2366" spans="1:4" x14ac:dyDescent="0.3">
      <c r="A2366"/>
      <c r="D2366"/>
    </row>
    <row r="2367" spans="1:4" x14ac:dyDescent="0.3">
      <c r="A2367"/>
      <c r="D2367"/>
    </row>
    <row r="2368" spans="1:4" x14ac:dyDescent="0.3">
      <c r="A2368"/>
      <c r="D2368"/>
    </row>
    <row r="2369" spans="1:4" x14ac:dyDescent="0.3">
      <c r="A2369"/>
      <c r="D2369"/>
    </row>
    <row r="2370" spans="1:4" x14ac:dyDescent="0.3">
      <c r="A2370"/>
      <c r="D2370"/>
    </row>
    <row r="2371" spans="1:4" x14ac:dyDescent="0.3">
      <c r="A2371"/>
      <c r="D2371"/>
    </row>
    <row r="2372" spans="1:4" x14ac:dyDescent="0.3">
      <c r="A2372"/>
      <c r="D2372"/>
    </row>
    <row r="2373" spans="1:4" x14ac:dyDescent="0.3">
      <c r="A2373"/>
      <c r="D2373"/>
    </row>
    <row r="2374" spans="1:4" x14ac:dyDescent="0.3">
      <c r="A2374"/>
      <c r="D2374"/>
    </row>
    <row r="2375" spans="1:4" x14ac:dyDescent="0.3">
      <c r="A2375"/>
      <c r="D2375"/>
    </row>
    <row r="2376" spans="1:4" x14ac:dyDescent="0.3">
      <c r="A2376"/>
      <c r="D2376"/>
    </row>
    <row r="2377" spans="1:4" x14ac:dyDescent="0.3">
      <c r="A2377"/>
      <c r="D2377"/>
    </row>
    <row r="2378" spans="1:4" x14ac:dyDescent="0.3">
      <c r="A2378"/>
      <c r="D2378"/>
    </row>
    <row r="2379" spans="1:4" x14ac:dyDescent="0.3">
      <c r="A2379"/>
      <c r="D2379"/>
    </row>
    <row r="2380" spans="1:4" x14ac:dyDescent="0.3">
      <c r="A2380"/>
      <c r="D2380"/>
    </row>
    <row r="2381" spans="1:4" x14ac:dyDescent="0.3">
      <c r="A2381"/>
      <c r="D2381"/>
    </row>
    <row r="2382" spans="1:4" x14ac:dyDescent="0.3">
      <c r="A2382"/>
      <c r="D2382"/>
    </row>
    <row r="2383" spans="1:4" x14ac:dyDescent="0.3">
      <c r="A2383"/>
      <c r="D2383"/>
    </row>
    <row r="2384" spans="1:4" x14ac:dyDescent="0.3">
      <c r="A2384"/>
      <c r="D2384"/>
    </row>
    <row r="2385" spans="1:4" x14ac:dyDescent="0.3">
      <c r="A2385"/>
      <c r="D2385"/>
    </row>
    <row r="2386" spans="1:4" x14ac:dyDescent="0.3">
      <c r="A2386"/>
      <c r="D2386"/>
    </row>
    <row r="2387" spans="1:4" x14ac:dyDescent="0.3">
      <c r="A2387"/>
      <c r="D2387"/>
    </row>
    <row r="2388" spans="1:4" x14ac:dyDescent="0.3">
      <c r="A2388"/>
      <c r="D2388"/>
    </row>
    <row r="2389" spans="1:4" x14ac:dyDescent="0.3">
      <c r="A2389"/>
      <c r="D2389"/>
    </row>
    <row r="2390" spans="1:4" x14ac:dyDescent="0.3">
      <c r="A2390"/>
      <c r="D2390"/>
    </row>
    <row r="2391" spans="1:4" x14ac:dyDescent="0.3">
      <c r="A2391"/>
      <c r="D2391"/>
    </row>
    <row r="2392" spans="1:4" x14ac:dyDescent="0.3">
      <c r="A2392"/>
      <c r="D2392"/>
    </row>
    <row r="2393" spans="1:4" x14ac:dyDescent="0.3">
      <c r="A2393"/>
      <c r="D2393"/>
    </row>
    <row r="2394" spans="1:4" x14ac:dyDescent="0.3">
      <c r="A2394"/>
      <c r="D2394"/>
    </row>
    <row r="2395" spans="1:4" x14ac:dyDescent="0.3">
      <c r="A2395"/>
      <c r="D2395"/>
    </row>
    <row r="2396" spans="1:4" x14ac:dyDescent="0.3">
      <c r="A2396"/>
      <c r="D2396"/>
    </row>
    <row r="2397" spans="1:4" x14ac:dyDescent="0.3">
      <c r="A2397"/>
      <c r="D2397"/>
    </row>
    <row r="2398" spans="1:4" x14ac:dyDescent="0.3">
      <c r="A2398"/>
      <c r="D2398"/>
    </row>
    <row r="2399" spans="1:4" x14ac:dyDescent="0.3">
      <c r="A2399"/>
      <c r="D2399"/>
    </row>
    <row r="2400" spans="1:4" x14ac:dyDescent="0.3">
      <c r="A2400"/>
      <c r="D2400"/>
    </row>
    <row r="2401" spans="1:4" x14ac:dyDescent="0.3">
      <c r="A2401"/>
      <c r="D2401"/>
    </row>
    <row r="2402" spans="1:4" x14ac:dyDescent="0.3">
      <c r="A2402"/>
      <c r="D2402"/>
    </row>
    <row r="2403" spans="1:4" x14ac:dyDescent="0.3">
      <c r="A2403"/>
      <c r="D2403"/>
    </row>
    <row r="2404" spans="1:4" x14ac:dyDescent="0.3">
      <c r="A2404"/>
      <c r="D2404"/>
    </row>
    <row r="2405" spans="1:4" x14ac:dyDescent="0.3">
      <c r="A2405"/>
      <c r="D2405"/>
    </row>
    <row r="2406" spans="1:4" x14ac:dyDescent="0.3">
      <c r="A2406"/>
      <c r="D2406"/>
    </row>
    <row r="2407" spans="1:4" x14ac:dyDescent="0.3">
      <c r="A2407"/>
      <c r="D2407"/>
    </row>
    <row r="2408" spans="1:4" x14ac:dyDescent="0.3">
      <c r="A2408"/>
      <c r="D2408"/>
    </row>
    <row r="2409" spans="1:4" x14ac:dyDescent="0.3">
      <c r="A2409"/>
      <c r="D2409"/>
    </row>
    <row r="2410" spans="1:4" x14ac:dyDescent="0.3">
      <c r="A2410"/>
      <c r="D2410"/>
    </row>
    <row r="2411" spans="1:4" x14ac:dyDescent="0.3">
      <c r="A2411"/>
      <c r="D2411"/>
    </row>
    <row r="2412" spans="1:4" x14ac:dyDescent="0.3">
      <c r="A2412"/>
      <c r="D2412"/>
    </row>
    <row r="2413" spans="1:4" x14ac:dyDescent="0.3">
      <c r="A2413"/>
      <c r="D2413"/>
    </row>
    <row r="2414" spans="1:4" x14ac:dyDescent="0.3">
      <c r="A2414"/>
      <c r="D2414"/>
    </row>
    <row r="2415" spans="1:4" x14ac:dyDescent="0.3">
      <c r="A2415"/>
      <c r="D2415"/>
    </row>
    <row r="2416" spans="1:4" x14ac:dyDescent="0.3">
      <c r="A2416"/>
      <c r="D2416"/>
    </row>
    <row r="2417" spans="1:4" x14ac:dyDescent="0.3">
      <c r="A2417"/>
      <c r="D2417"/>
    </row>
    <row r="2418" spans="1:4" x14ac:dyDescent="0.3">
      <c r="A2418"/>
      <c r="D2418"/>
    </row>
    <row r="2419" spans="1:4" x14ac:dyDescent="0.3">
      <c r="A2419"/>
      <c r="D2419"/>
    </row>
    <row r="2420" spans="1:4" x14ac:dyDescent="0.3">
      <c r="A2420"/>
      <c r="D2420"/>
    </row>
    <row r="2421" spans="1:4" x14ac:dyDescent="0.3">
      <c r="A2421"/>
      <c r="D2421"/>
    </row>
    <row r="2422" spans="1:4" x14ac:dyDescent="0.3">
      <c r="A2422"/>
      <c r="D2422"/>
    </row>
    <row r="2423" spans="1:4" x14ac:dyDescent="0.3">
      <c r="A2423"/>
      <c r="D2423"/>
    </row>
    <row r="2424" spans="1:4" x14ac:dyDescent="0.3">
      <c r="A2424"/>
      <c r="D2424"/>
    </row>
    <row r="2425" spans="1:4" x14ac:dyDescent="0.3">
      <c r="A2425"/>
      <c r="D2425"/>
    </row>
    <row r="2426" spans="1:4" x14ac:dyDescent="0.3">
      <c r="A2426"/>
      <c r="D2426"/>
    </row>
    <row r="2427" spans="1:4" x14ac:dyDescent="0.3">
      <c r="A2427"/>
      <c r="D2427"/>
    </row>
    <row r="2428" spans="1:4" x14ac:dyDescent="0.3">
      <c r="A2428"/>
      <c r="D2428"/>
    </row>
    <row r="2429" spans="1:4" x14ac:dyDescent="0.3">
      <c r="A2429"/>
      <c r="D2429"/>
    </row>
    <row r="2430" spans="1:4" x14ac:dyDescent="0.3">
      <c r="A2430"/>
      <c r="D2430"/>
    </row>
    <row r="2431" spans="1:4" x14ac:dyDescent="0.3">
      <c r="A2431"/>
      <c r="D2431"/>
    </row>
    <row r="2432" spans="1:4" x14ac:dyDescent="0.3">
      <c r="A2432"/>
      <c r="D2432"/>
    </row>
    <row r="2433" spans="1:4" x14ac:dyDescent="0.3">
      <c r="A2433"/>
      <c r="D2433"/>
    </row>
    <row r="2434" spans="1:4" x14ac:dyDescent="0.3">
      <c r="A2434"/>
      <c r="D2434"/>
    </row>
    <row r="2435" spans="1:4" x14ac:dyDescent="0.3">
      <c r="A2435"/>
      <c r="D2435"/>
    </row>
    <row r="2436" spans="1:4" x14ac:dyDescent="0.3">
      <c r="A2436"/>
      <c r="D2436"/>
    </row>
    <row r="2437" spans="1:4" x14ac:dyDescent="0.3">
      <c r="A2437"/>
      <c r="D2437"/>
    </row>
    <row r="2438" spans="1:4" x14ac:dyDescent="0.3">
      <c r="A2438"/>
      <c r="D2438"/>
    </row>
    <row r="2439" spans="1:4" x14ac:dyDescent="0.3">
      <c r="A2439"/>
      <c r="D2439"/>
    </row>
    <row r="2440" spans="1:4" x14ac:dyDescent="0.3">
      <c r="A2440"/>
      <c r="D2440"/>
    </row>
    <row r="2441" spans="1:4" x14ac:dyDescent="0.3">
      <c r="A2441"/>
      <c r="D2441"/>
    </row>
    <row r="2442" spans="1:4" x14ac:dyDescent="0.3">
      <c r="A2442"/>
      <c r="D2442"/>
    </row>
    <row r="2443" spans="1:4" x14ac:dyDescent="0.3">
      <c r="A2443"/>
      <c r="D2443"/>
    </row>
    <row r="2444" spans="1:4" x14ac:dyDescent="0.3">
      <c r="A2444"/>
      <c r="D2444"/>
    </row>
    <row r="2445" spans="1:4" x14ac:dyDescent="0.3">
      <c r="A2445"/>
      <c r="D2445"/>
    </row>
    <row r="2446" spans="1:4" x14ac:dyDescent="0.3">
      <c r="A2446"/>
      <c r="D2446"/>
    </row>
    <row r="2447" spans="1:4" x14ac:dyDescent="0.3">
      <c r="A2447"/>
      <c r="D2447"/>
    </row>
    <row r="2448" spans="1:4" x14ac:dyDescent="0.3">
      <c r="A2448"/>
      <c r="D2448"/>
    </row>
    <row r="2449" spans="1:4" x14ac:dyDescent="0.3">
      <c r="A2449"/>
      <c r="D2449"/>
    </row>
    <row r="2450" spans="1:4" x14ac:dyDescent="0.3">
      <c r="A2450"/>
      <c r="D2450"/>
    </row>
    <row r="2451" spans="1:4" x14ac:dyDescent="0.3">
      <c r="A2451"/>
      <c r="D2451"/>
    </row>
    <row r="2452" spans="1:4" x14ac:dyDescent="0.3">
      <c r="A2452"/>
      <c r="D2452"/>
    </row>
    <row r="2453" spans="1:4" x14ac:dyDescent="0.3">
      <c r="A2453"/>
      <c r="D2453"/>
    </row>
    <row r="2454" spans="1:4" x14ac:dyDescent="0.3">
      <c r="A2454"/>
      <c r="D2454"/>
    </row>
    <row r="2455" spans="1:4" x14ac:dyDescent="0.3">
      <c r="A2455"/>
      <c r="D2455"/>
    </row>
    <row r="2456" spans="1:4" x14ac:dyDescent="0.3">
      <c r="A2456"/>
      <c r="D2456"/>
    </row>
    <row r="2457" spans="1:4" x14ac:dyDescent="0.3">
      <c r="A2457"/>
      <c r="D2457"/>
    </row>
    <row r="2458" spans="1:4" x14ac:dyDescent="0.3">
      <c r="A2458"/>
      <c r="D2458"/>
    </row>
    <row r="2459" spans="1:4" x14ac:dyDescent="0.3">
      <c r="A2459"/>
      <c r="D2459"/>
    </row>
    <row r="2460" spans="1:4" x14ac:dyDescent="0.3">
      <c r="A2460"/>
      <c r="D2460"/>
    </row>
    <row r="2461" spans="1:4" x14ac:dyDescent="0.3">
      <c r="A2461"/>
      <c r="D2461"/>
    </row>
    <row r="2462" spans="1:4" x14ac:dyDescent="0.3">
      <c r="A2462"/>
      <c r="D2462"/>
    </row>
    <row r="2463" spans="1:4" x14ac:dyDescent="0.3">
      <c r="A2463"/>
      <c r="D2463"/>
    </row>
    <row r="2464" spans="1:4" x14ac:dyDescent="0.3">
      <c r="A2464"/>
      <c r="D2464"/>
    </row>
    <row r="2465" spans="1:4" x14ac:dyDescent="0.3">
      <c r="A2465"/>
      <c r="D2465"/>
    </row>
    <row r="2466" spans="1:4" x14ac:dyDescent="0.3">
      <c r="A2466"/>
      <c r="D2466"/>
    </row>
    <row r="2467" spans="1:4" x14ac:dyDescent="0.3">
      <c r="A2467"/>
      <c r="D2467"/>
    </row>
    <row r="2468" spans="1:4" x14ac:dyDescent="0.3">
      <c r="A2468"/>
      <c r="D2468"/>
    </row>
    <row r="2469" spans="1:4" x14ac:dyDescent="0.3">
      <c r="A2469"/>
      <c r="D2469"/>
    </row>
    <row r="2470" spans="1:4" x14ac:dyDescent="0.3">
      <c r="A2470"/>
      <c r="D2470"/>
    </row>
    <row r="2471" spans="1:4" x14ac:dyDescent="0.3">
      <c r="A2471"/>
      <c r="D2471"/>
    </row>
    <row r="2472" spans="1:4" x14ac:dyDescent="0.3">
      <c r="A2472"/>
      <c r="D2472"/>
    </row>
    <row r="2473" spans="1:4" x14ac:dyDescent="0.3">
      <c r="A2473"/>
      <c r="D2473"/>
    </row>
    <row r="2474" spans="1:4" x14ac:dyDescent="0.3">
      <c r="A2474"/>
      <c r="D2474"/>
    </row>
    <row r="2475" spans="1:4" x14ac:dyDescent="0.3">
      <c r="A2475"/>
      <c r="D2475"/>
    </row>
    <row r="2476" spans="1:4" x14ac:dyDescent="0.3">
      <c r="A2476"/>
      <c r="D2476"/>
    </row>
    <row r="2477" spans="1:4" x14ac:dyDescent="0.3">
      <c r="A2477"/>
      <c r="D2477"/>
    </row>
    <row r="2478" spans="1:4" x14ac:dyDescent="0.3">
      <c r="A2478"/>
      <c r="D2478"/>
    </row>
    <row r="2479" spans="1:4" x14ac:dyDescent="0.3">
      <c r="A2479"/>
      <c r="D2479"/>
    </row>
    <row r="2480" spans="1:4" x14ac:dyDescent="0.3">
      <c r="A2480"/>
      <c r="D2480"/>
    </row>
    <row r="2481" spans="1:4" x14ac:dyDescent="0.3">
      <c r="A2481"/>
      <c r="D2481"/>
    </row>
    <row r="2482" spans="1:4" x14ac:dyDescent="0.3">
      <c r="A2482"/>
      <c r="D2482"/>
    </row>
    <row r="2483" spans="1:4" x14ac:dyDescent="0.3">
      <c r="A2483"/>
      <c r="D2483"/>
    </row>
    <row r="2484" spans="1:4" x14ac:dyDescent="0.3">
      <c r="A2484"/>
      <c r="D2484"/>
    </row>
    <row r="2485" spans="1:4" x14ac:dyDescent="0.3">
      <c r="A2485"/>
      <c r="D2485"/>
    </row>
    <row r="2486" spans="1:4" x14ac:dyDescent="0.3">
      <c r="A2486"/>
      <c r="D2486"/>
    </row>
    <row r="2487" spans="1:4" x14ac:dyDescent="0.3">
      <c r="A2487"/>
      <c r="D2487"/>
    </row>
    <row r="2488" spans="1:4" x14ac:dyDescent="0.3">
      <c r="A2488"/>
      <c r="D2488"/>
    </row>
    <row r="2489" spans="1:4" x14ac:dyDescent="0.3">
      <c r="A2489"/>
      <c r="D2489"/>
    </row>
    <row r="2490" spans="1:4" x14ac:dyDescent="0.3">
      <c r="A2490"/>
      <c r="D2490"/>
    </row>
    <row r="2491" spans="1:4" x14ac:dyDescent="0.3">
      <c r="A2491"/>
      <c r="D2491"/>
    </row>
    <row r="2492" spans="1:4" x14ac:dyDescent="0.3">
      <c r="A2492"/>
      <c r="D2492"/>
    </row>
    <row r="2493" spans="1:4" x14ac:dyDescent="0.3">
      <c r="A2493"/>
      <c r="D2493"/>
    </row>
    <row r="2494" spans="1:4" x14ac:dyDescent="0.3">
      <c r="A2494"/>
      <c r="D2494"/>
    </row>
    <row r="2495" spans="1:4" x14ac:dyDescent="0.3">
      <c r="A2495"/>
      <c r="D2495"/>
    </row>
    <row r="2496" spans="1:4" x14ac:dyDescent="0.3">
      <c r="A2496"/>
      <c r="D2496"/>
    </row>
    <row r="2497" spans="1:4" x14ac:dyDescent="0.3">
      <c r="A2497"/>
      <c r="D2497"/>
    </row>
    <row r="2498" spans="1:4" x14ac:dyDescent="0.3">
      <c r="A2498"/>
      <c r="D2498"/>
    </row>
    <row r="2499" spans="1:4" x14ac:dyDescent="0.3">
      <c r="A2499"/>
      <c r="D2499"/>
    </row>
    <row r="2500" spans="1:4" x14ac:dyDescent="0.3">
      <c r="A2500"/>
      <c r="D2500"/>
    </row>
    <row r="2501" spans="1:4" x14ac:dyDescent="0.3">
      <c r="A2501"/>
      <c r="D2501"/>
    </row>
    <row r="2502" spans="1:4" x14ac:dyDescent="0.3">
      <c r="A2502"/>
      <c r="D2502"/>
    </row>
    <row r="2503" spans="1:4" x14ac:dyDescent="0.3">
      <c r="A2503"/>
      <c r="D2503"/>
    </row>
    <row r="2504" spans="1:4" x14ac:dyDescent="0.3">
      <c r="A2504"/>
      <c r="D2504"/>
    </row>
    <row r="2505" spans="1:4" x14ac:dyDescent="0.3">
      <c r="A2505"/>
      <c r="D2505"/>
    </row>
    <row r="2506" spans="1:4" x14ac:dyDescent="0.3">
      <c r="A2506"/>
      <c r="D2506"/>
    </row>
    <row r="2507" spans="1:4" x14ac:dyDescent="0.3">
      <c r="A2507"/>
      <c r="D2507"/>
    </row>
    <row r="2508" spans="1:4" x14ac:dyDescent="0.3">
      <c r="A2508"/>
      <c r="D2508"/>
    </row>
    <row r="2509" spans="1:4" x14ac:dyDescent="0.3">
      <c r="A2509"/>
      <c r="D2509"/>
    </row>
    <row r="2510" spans="1:4" x14ac:dyDescent="0.3">
      <c r="A2510"/>
      <c r="D2510"/>
    </row>
    <row r="2511" spans="1:4" x14ac:dyDescent="0.3">
      <c r="A2511"/>
      <c r="D2511"/>
    </row>
    <row r="2512" spans="1:4" x14ac:dyDescent="0.3">
      <c r="A2512"/>
      <c r="D2512"/>
    </row>
    <row r="2513" spans="1:4" x14ac:dyDescent="0.3">
      <c r="A2513"/>
      <c r="D2513"/>
    </row>
    <row r="2514" spans="1:4" x14ac:dyDescent="0.3">
      <c r="A2514"/>
      <c r="D2514"/>
    </row>
    <row r="2515" spans="1:4" x14ac:dyDescent="0.3">
      <c r="A2515"/>
      <c r="D2515"/>
    </row>
    <row r="2516" spans="1:4" x14ac:dyDescent="0.3">
      <c r="A2516"/>
      <c r="D2516"/>
    </row>
    <row r="2517" spans="1:4" x14ac:dyDescent="0.3">
      <c r="A2517"/>
      <c r="D2517"/>
    </row>
    <row r="2518" spans="1:4" x14ac:dyDescent="0.3">
      <c r="A2518"/>
      <c r="D2518"/>
    </row>
    <row r="2519" spans="1:4" x14ac:dyDescent="0.3">
      <c r="A2519"/>
      <c r="D2519"/>
    </row>
    <row r="2520" spans="1:4" x14ac:dyDescent="0.3">
      <c r="A2520"/>
      <c r="D2520"/>
    </row>
    <row r="2521" spans="1:4" x14ac:dyDescent="0.3">
      <c r="A2521"/>
      <c r="D2521"/>
    </row>
    <row r="2522" spans="1:4" x14ac:dyDescent="0.3">
      <c r="A2522"/>
      <c r="D2522"/>
    </row>
    <row r="2523" spans="1:4" x14ac:dyDescent="0.3">
      <c r="A2523"/>
      <c r="D2523"/>
    </row>
    <row r="2524" spans="1:4" x14ac:dyDescent="0.3">
      <c r="A2524"/>
      <c r="D2524"/>
    </row>
    <row r="2525" spans="1:4" x14ac:dyDescent="0.3">
      <c r="A2525"/>
      <c r="D2525"/>
    </row>
    <row r="2526" spans="1:4" x14ac:dyDescent="0.3">
      <c r="A2526"/>
      <c r="D2526"/>
    </row>
    <row r="2527" spans="1:4" x14ac:dyDescent="0.3">
      <c r="A2527"/>
      <c r="D2527"/>
    </row>
    <row r="2528" spans="1:4" x14ac:dyDescent="0.3">
      <c r="A2528"/>
      <c r="D2528"/>
    </row>
    <row r="2529" spans="1:4" x14ac:dyDescent="0.3">
      <c r="A2529"/>
      <c r="D2529"/>
    </row>
    <row r="2530" spans="1:4" x14ac:dyDescent="0.3">
      <c r="A2530"/>
      <c r="D2530"/>
    </row>
    <row r="2531" spans="1:4" x14ac:dyDescent="0.3">
      <c r="A2531"/>
      <c r="D2531"/>
    </row>
    <row r="2532" spans="1:4" x14ac:dyDescent="0.3">
      <c r="A2532"/>
      <c r="D2532"/>
    </row>
    <row r="2533" spans="1:4" x14ac:dyDescent="0.3">
      <c r="A2533"/>
      <c r="D2533"/>
    </row>
    <row r="2534" spans="1:4" x14ac:dyDescent="0.3">
      <c r="A2534"/>
      <c r="D2534"/>
    </row>
    <row r="2535" spans="1:4" x14ac:dyDescent="0.3">
      <c r="A2535"/>
      <c r="D2535"/>
    </row>
    <row r="2536" spans="1:4" x14ac:dyDescent="0.3">
      <c r="A2536"/>
      <c r="D2536"/>
    </row>
    <row r="2537" spans="1:4" x14ac:dyDescent="0.3">
      <c r="A2537"/>
      <c r="D2537"/>
    </row>
    <row r="2538" spans="1:4" x14ac:dyDescent="0.3">
      <c r="A2538"/>
      <c r="D2538"/>
    </row>
    <row r="2539" spans="1:4" x14ac:dyDescent="0.3">
      <c r="A2539"/>
      <c r="D2539"/>
    </row>
    <row r="2540" spans="1:4" x14ac:dyDescent="0.3">
      <c r="A2540"/>
      <c r="D2540"/>
    </row>
    <row r="2541" spans="1:4" x14ac:dyDescent="0.3">
      <c r="A2541"/>
      <c r="D2541"/>
    </row>
    <row r="2542" spans="1:4" x14ac:dyDescent="0.3">
      <c r="A2542"/>
      <c r="D2542"/>
    </row>
    <row r="2543" spans="1:4" x14ac:dyDescent="0.3">
      <c r="A2543"/>
      <c r="D2543"/>
    </row>
    <row r="2544" spans="1:4" x14ac:dyDescent="0.3">
      <c r="A2544"/>
      <c r="D2544"/>
    </row>
    <row r="2545" spans="1:4" x14ac:dyDescent="0.3">
      <c r="A2545"/>
      <c r="D2545"/>
    </row>
    <row r="2546" spans="1:4" x14ac:dyDescent="0.3">
      <c r="A2546"/>
      <c r="D2546"/>
    </row>
    <row r="2547" spans="1:4" x14ac:dyDescent="0.3">
      <c r="A2547"/>
      <c r="D2547"/>
    </row>
    <row r="2548" spans="1:4" x14ac:dyDescent="0.3">
      <c r="A2548"/>
      <c r="D2548"/>
    </row>
    <row r="2549" spans="1:4" x14ac:dyDescent="0.3">
      <c r="A2549"/>
      <c r="D2549"/>
    </row>
    <row r="2550" spans="1:4" x14ac:dyDescent="0.3">
      <c r="A2550"/>
      <c r="D2550"/>
    </row>
    <row r="2551" spans="1:4" x14ac:dyDescent="0.3">
      <c r="A2551"/>
      <c r="D2551"/>
    </row>
    <row r="2552" spans="1:4" x14ac:dyDescent="0.3">
      <c r="A2552"/>
      <c r="D2552"/>
    </row>
    <row r="2553" spans="1:4" x14ac:dyDescent="0.3">
      <c r="A2553"/>
      <c r="D2553"/>
    </row>
    <row r="2554" spans="1:4" x14ac:dyDescent="0.3">
      <c r="A2554"/>
      <c r="D2554"/>
    </row>
    <row r="2555" spans="1:4" x14ac:dyDescent="0.3">
      <c r="A2555"/>
      <c r="D2555"/>
    </row>
    <row r="2556" spans="1:4" x14ac:dyDescent="0.3">
      <c r="A2556"/>
      <c r="D2556"/>
    </row>
    <row r="2557" spans="1:4" x14ac:dyDescent="0.3">
      <c r="A2557"/>
      <c r="D2557"/>
    </row>
    <row r="2558" spans="1:4" x14ac:dyDescent="0.3">
      <c r="A2558"/>
      <c r="D2558"/>
    </row>
    <row r="2559" spans="1:4" x14ac:dyDescent="0.3">
      <c r="A2559"/>
      <c r="D2559"/>
    </row>
    <row r="2560" spans="1:4" x14ac:dyDescent="0.3">
      <c r="A2560"/>
      <c r="D2560"/>
    </row>
    <row r="2561" spans="1:4" x14ac:dyDescent="0.3">
      <c r="A2561"/>
      <c r="D2561"/>
    </row>
    <row r="2562" spans="1:4" x14ac:dyDescent="0.3">
      <c r="A2562"/>
      <c r="D2562"/>
    </row>
    <row r="2563" spans="1:4" x14ac:dyDescent="0.3">
      <c r="A2563"/>
      <c r="D2563"/>
    </row>
    <row r="2564" spans="1:4" x14ac:dyDescent="0.3">
      <c r="A2564"/>
      <c r="D2564"/>
    </row>
    <row r="2565" spans="1:4" x14ac:dyDescent="0.3">
      <c r="A2565"/>
      <c r="D2565"/>
    </row>
    <row r="2566" spans="1:4" x14ac:dyDescent="0.3">
      <c r="A2566"/>
      <c r="D2566"/>
    </row>
    <row r="2567" spans="1:4" x14ac:dyDescent="0.3">
      <c r="A2567"/>
      <c r="D2567"/>
    </row>
    <row r="2568" spans="1:4" x14ac:dyDescent="0.3">
      <c r="A2568"/>
      <c r="D2568"/>
    </row>
    <row r="2569" spans="1:4" x14ac:dyDescent="0.3">
      <c r="A2569"/>
      <c r="D2569"/>
    </row>
    <row r="2570" spans="1:4" x14ac:dyDescent="0.3">
      <c r="A2570"/>
      <c r="D2570"/>
    </row>
    <row r="2571" spans="1:4" x14ac:dyDescent="0.3">
      <c r="A2571"/>
      <c r="D2571"/>
    </row>
    <row r="2572" spans="1:4" x14ac:dyDescent="0.3">
      <c r="A2572"/>
      <c r="D2572"/>
    </row>
    <row r="2573" spans="1:4" x14ac:dyDescent="0.3">
      <c r="A2573"/>
      <c r="D2573"/>
    </row>
    <row r="2574" spans="1:4" x14ac:dyDescent="0.3">
      <c r="A2574"/>
      <c r="D2574"/>
    </row>
    <row r="2575" spans="1:4" x14ac:dyDescent="0.3">
      <c r="A2575"/>
      <c r="D2575"/>
    </row>
    <row r="2576" spans="1:4" x14ac:dyDescent="0.3">
      <c r="A2576"/>
      <c r="D2576"/>
    </row>
    <row r="2577" spans="1:4" x14ac:dyDescent="0.3">
      <c r="A2577"/>
      <c r="D2577"/>
    </row>
    <row r="2578" spans="1:4" x14ac:dyDescent="0.3">
      <c r="A2578"/>
      <c r="D2578"/>
    </row>
    <row r="2579" spans="1:4" x14ac:dyDescent="0.3">
      <c r="A2579"/>
      <c r="D2579"/>
    </row>
    <row r="2580" spans="1:4" x14ac:dyDescent="0.3">
      <c r="A2580"/>
      <c r="D2580"/>
    </row>
    <row r="2581" spans="1:4" x14ac:dyDescent="0.3">
      <c r="A2581"/>
      <c r="D2581"/>
    </row>
    <row r="2582" spans="1:4" x14ac:dyDescent="0.3">
      <c r="A2582"/>
      <c r="D2582"/>
    </row>
    <row r="2583" spans="1:4" x14ac:dyDescent="0.3">
      <c r="A2583"/>
      <c r="D2583"/>
    </row>
    <row r="2584" spans="1:4" x14ac:dyDescent="0.3">
      <c r="A2584"/>
      <c r="D2584"/>
    </row>
    <row r="2585" spans="1:4" x14ac:dyDescent="0.3">
      <c r="A2585"/>
      <c r="D2585"/>
    </row>
    <row r="2586" spans="1:4" x14ac:dyDescent="0.3">
      <c r="A2586"/>
      <c r="D2586"/>
    </row>
    <row r="2587" spans="1:4" x14ac:dyDescent="0.3">
      <c r="A2587"/>
      <c r="D2587"/>
    </row>
    <row r="2588" spans="1:4" x14ac:dyDescent="0.3">
      <c r="A2588"/>
      <c r="D2588"/>
    </row>
    <row r="2589" spans="1:4" x14ac:dyDescent="0.3">
      <c r="A2589"/>
      <c r="D2589"/>
    </row>
    <row r="2590" spans="1:4" x14ac:dyDescent="0.3">
      <c r="A2590"/>
      <c r="D2590"/>
    </row>
    <row r="2591" spans="1:4" x14ac:dyDescent="0.3">
      <c r="A2591"/>
      <c r="D2591"/>
    </row>
    <row r="2592" spans="1:4" x14ac:dyDescent="0.3">
      <c r="A2592"/>
      <c r="D2592"/>
    </row>
    <row r="2593" spans="1:4" x14ac:dyDescent="0.3">
      <c r="A2593"/>
      <c r="D2593"/>
    </row>
    <row r="2594" spans="1:4" x14ac:dyDescent="0.3">
      <c r="A2594"/>
      <c r="D2594"/>
    </row>
    <row r="2595" spans="1:4" x14ac:dyDescent="0.3">
      <c r="A2595"/>
      <c r="D2595"/>
    </row>
    <row r="2596" spans="1:4" x14ac:dyDescent="0.3">
      <c r="A2596"/>
      <c r="D2596"/>
    </row>
    <row r="2597" spans="1:4" x14ac:dyDescent="0.3">
      <c r="A2597"/>
      <c r="D2597"/>
    </row>
    <row r="2598" spans="1:4" x14ac:dyDescent="0.3">
      <c r="A2598"/>
      <c r="D2598"/>
    </row>
    <row r="2599" spans="1:4" x14ac:dyDescent="0.3">
      <c r="A2599"/>
      <c r="D2599"/>
    </row>
    <row r="2600" spans="1:4" x14ac:dyDescent="0.3">
      <c r="A2600"/>
      <c r="D2600"/>
    </row>
    <row r="2601" spans="1:4" x14ac:dyDescent="0.3">
      <c r="A2601"/>
      <c r="D2601"/>
    </row>
    <row r="2602" spans="1:4" x14ac:dyDescent="0.3">
      <c r="A2602"/>
      <c r="D2602"/>
    </row>
    <row r="2603" spans="1:4" x14ac:dyDescent="0.3">
      <c r="A2603"/>
      <c r="D2603"/>
    </row>
    <row r="2604" spans="1:4" x14ac:dyDescent="0.3">
      <c r="A2604"/>
      <c r="D2604"/>
    </row>
    <row r="2605" spans="1:4" x14ac:dyDescent="0.3">
      <c r="A2605"/>
      <c r="D2605"/>
    </row>
    <row r="2606" spans="1:4" x14ac:dyDescent="0.3">
      <c r="A2606"/>
      <c r="D2606"/>
    </row>
    <row r="2607" spans="1:4" x14ac:dyDescent="0.3">
      <c r="A2607"/>
      <c r="D2607"/>
    </row>
    <row r="2608" spans="1:4" x14ac:dyDescent="0.3">
      <c r="A2608"/>
      <c r="D2608"/>
    </row>
    <row r="2609" spans="1:4" x14ac:dyDescent="0.3">
      <c r="A2609"/>
      <c r="D2609"/>
    </row>
    <row r="2610" spans="1:4" x14ac:dyDescent="0.3">
      <c r="A2610"/>
      <c r="D2610"/>
    </row>
    <row r="2611" spans="1:4" x14ac:dyDescent="0.3">
      <c r="A2611"/>
      <c r="D2611"/>
    </row>
    <row r="2612" spans="1:4" x14ac:dyDescent="0.3">
      <c r="A2612"/>
      <c r="D2612"/>
    </row>
    <row r="2613" spans="1:4" x14ac:dyDescent="0.3">
      <c r="A2613"/>
      <c r="D2613"/>
    </row>
    <row r="2614" spans="1:4" x14ac:dyDescent="0.3">
      <c r="A2614"/>
      <c r="D2614"/>
    </row>
    <row r="2615" spans="1:4" x14ac:dyDescent="0.3">
      <c r="A2615"/>
      <c r="D2615"/>
    </row>
    <row r="2616" spans="1:4" x14ac:dyDescent="0.3">
      <c r="A2616"/>
      <c r="D2616"/>
    </row>
    <row r="2617" spans="1:4" x14ac:dyDescent="0.3">
      <c r="A2617"/>
      <c r="D2617"/>
    </row>
    <row r="2618" spans="1:4" x14ac:dyDescent="0.3">
      <c r="A2618"/>
      <c r="D2618"/>
    </row>
    <row r="2619" spans="1:4" x14ac:dyDescent="0.3">
      <c r="A2619"/>
      <c r="D2619"/>
    </row>
    <row r="2620" spans="1:4" x14ac:dyDescent="0.3">
      <c r="A2620"/>
      <c r="D2620"/>
    </row>
    <row r="2621" spans="1:4" x14ac:dyDescent="0.3">
      <c r="A2621"/>
      <c r="D2621"/>
    </row>
    <row r="2622" spans="1:4" x14ac:dyDescent="0.3">
      <c r="A2622"/>
      <c r="D2622"/>
    </row>
    <row r="2623" spans="1:4" x14ac:dyDescent="0.3">
      <c r="A2623"/>
      <c r="D2623"/>
    </row>
    <row r="2624" spans="1:4" x14ac:dyDescent="0.3">
      <c r="A2624"/>
      <c r="D2624"/>
    </row>
    <row r="2625" spans="1:4" x14ac:dyDescent="0.3">
      <c r="A2625"/>
      <c r="D2625"/>
    </row>
    <row r="2626" spans="1:4" x14ac:dyDescent="0.3">
      <c r="A2626"/>
      <c r="D2626"/>
    </row>
    <row r="2627" spans="1:4" x14ac:dyDescent="0.3">
      <c r="A2627"/>
      <c r="D2627"/>
    </row>
    <row r="2628" spans="1:4" x14ac:dyDescent="0.3">
      <c r="A2628"/>
      <c r="D2628"/>
    </row>
    <row r="2629" spans="1:4" x14ac:dyDescent="0.3">
      <c r="A2629"/>
      <c r="D2629"/>
    </row>
    <row r="2630" spans="1:4" x14ac:dyDescent="0.3">
      <c r="A2630"/>
      <c r="D2630"/>
    </row>
    <row r="2631" spans="1:4" x14ac:dyDescent="0.3">
      <c r="A2631"/>
      <c r="D2631"/>
    </row>
    <row r="2632" spans="1:4" x14ac:dyDescent="0.3">
      <c r="A2632"/>
      <c r="D2632"/>
    </row>
    <row r="2633" spans="1:4" x14ac:dyDescent="0.3">
      <c r="A2633"/>
      <c r="D2633"/>
    </row>
    <row r="2634" spans="1:4" x14ac:dyDescent="0.3">
      <c r="A2634"/>
      <c r="D2634"/>
    </row>
    <row r="2635" spans="1:4" x14ac:dyDescent="0.3">
      <c r="A2635"/>
      <c r="D2635"/>
    </row>
    <row r="2636" spans="1:4" x14ac:dyDescent="0.3">
      <c r="A2636"/>
      <c r="D2636"/>
    </row>
    <row r="2637" spans="1:4" x14ac:dyDescent="0.3">
      <c r="A2637"/>
      <c r="D2637"/>
    </row>
    <row r="2638" spans="1:4" x14ac:dyDescent="0.3">
      <c r="A2638"/>
      <c r="D2638"/>
    </row>
    <row r="2639" spans="1:4" x14ac:dyDescent="0.3">
      <c r="A2639"/>
      <c r="D2639"/>
    </row>
    <row r="2640" spans="1:4" x14ac:dyDescent="0.3">
      <c r="A2640"/>
      <c r="D2640"/>
    </row>
    <row r="2641" spans="1:4" x14ac:dyDescent="0.3">
      <c r="A2641"/>
      <c r="D2641"/>
    </row>
    <row r="2642" spans="1:4" x14ac:dyDescent="0.3">
      <c r="A2642"/>
      <c r="D2642"/>
    </row>
    <row r="2643" spans="1:4" x14ac:dyDescent="0.3">
      <c r="A2643"/>
      <c r="D2643"/>
    </row>
    <row r="2644" spans="1:4" x14ac:dyDescent="0.3">
      <c r="A2644"/>
      <c r="D2644"/>
    </row>
    <row r="2645" spans="1:4" x14ac:dyDescent="0.3">
      <c r="A2645"/>
      <c r="D2645"/>
    </row>
    <row r="2646" spans="1:4" x14ac:dyDescent="0.3">
      <c r="A2646"/>
      <c r="D2646"/>
    </row>
    <row r="2647" spans="1:4" x14ac:dyDescent="0.3">
      <c r="A2647"/>
      <c r="D2647"/>
    </row>
    <row r="2648" spans="1:4" x14ac:dyDescent="0.3">
      <c r="A2648"/>
      <c r="D2648"/>
    </row>
    <row r="2649" spans="1:4" x14ac:dyDescent="0.3">
      <c r="A2649"/>
      <c r="D2649"/>
    </row>
    <row r="2650" spans="1:4" x14ac:dyDescent="0.3">
      <c r="A2650"/>
      <c r="D2650"/>
    </row>
    <row r="2651" spans="1:4" x14ac:dyDescent="0.3">
      <c r="A2651"/>
      <c r="D2651"/>
    </row>
    <row r="2652" spans="1:4" x14ac:dyDescent="0.3">
      <c r="A2652"/>
      <c r="D2652"/>
    </row>
    <row r="2653" spans="1:4" x14ac:dyDescent="0.3">
      <c r="A2653"/>
      <c r="D2653"/>
    </row>
    <row r="2654" spans="1:4" x14ac:dyDescent="0.3">
      <c r="A2654"/>
      <c r="D2654"/>
    </row>
    <row r="2655" spans="1:4" x14ac:dyDescent="0.3">
      <c r="A2655"/>
      <c r="D2655"/>
    </row>
    <row r="2656" spans="1:4" x14ac:dyDescent="0.3">
      <c r="A2656"/>
      <c r="D2656"/>
    </row>
    <row r="2657" spans="1:4" x14ac:dyDescent="0.3">
      <c r="A2657"/>
      <c r="D2657"/>
    </row>
    <row r="2658" spans="1:4" x14ac:dyDescent="0.3">
      <c r="A2658"/>
      <c r="D2658"/>
    </row>
    <row r="2659" spans="1:4" x14ac:dyDescent="0.3">
      <c r="A2659"/>
      <c r="D2659"/>
    </row>
    <row r="2660" spans="1:4" x14ac:dyDescent="0.3">
      <c r="A2660"/>
      <c r="D2660"/>
    </row>
    <row r="2661" spans="1:4" x14ac:dyDescent="0.3">
      <c r="A2661"/>
      <c r="D2661"/>
    </row>
    <row r="2662" spans="1:4" x14ac:dyDescent="0.3">
      <c r="A2662"/>
      <c r="D2662"/>
    </row>
    <row r="2663" spans="1:4" x14ac:dyDescent="0.3">
      <c r="A2663"/>
      <c r="D2663"/>
    </row>
    <row r="2664" spans="1:4" x14ac:dyDescent="0.3">
      <c r="A2664"/>
      <c r="D2664"/>
    </row>
    <row r="2665" spans="1:4" x14ac:dyDescent="0.3">
      <c r="A2665"/>
      <c r="D2665"/>
    </row>
    <row r="2666" spans="1:4" x14ac:dyDescent="0.3">
      <c r="A2666"/>
      <c r="D2666"/>
    </row>
    <row r="2667" spans="1:4" x14ac:dyDescent="0.3">
      <c r="A2667"/>
      <c r="D2667"/>
    </row>
    <row r="2668" spans="1:4" x14ac:dyDescent="0.3">
      <c r="A2668"/>
      <c r="D2668"/>
    </row>
    <row r="2669" spans="1:4" x14ac:dyDescent="0.3">
      <c r="A2669"/>
      <c r="D2669"/>
    </row>
    <row r="2670" spans="1:4" x14ac:dyDescent="0.3">
      <c r="A2670"/>
      <c r="D2670"/>
    </row>
    <row r="2671" spans="1:4" x14ac:dyDescent="0.3">
      <c r="A2671"/>
      <c r="D2671"/>
    </row>
    <row r="2672" spans="1:4" x14ac:dyDescent="0.3">
      <c r="A2672"/>
      <c r="D2672"/>
    </row>
    <row r="2673" spans="1:4" x14ac:dyDescent="0.3">
      <c r="A2673"/>
      <c r="D2673"/>
    </row>
    <row r="2674" spans="1:4" x14ac:dyDescent="0.3">
      <c r="A2674"/>
      <c r="D2674"/>
    </row>
    <row r="2675" spans="1:4" x14ac:dyDescent="0.3">
      <c r="A2675"/>
      <c r="D2675"/>
    </row>
    <row r="2676" spans="1:4" x14ac:dyDescent="0.3">
      <c r="A2676"/>
      <c r="D2676"/>
    </row>
    <row r="2677" spans="1:4" x14ac:dyDescent="0.3">
      <c r="A2677"/>
      <c r="D2677"/>
    </row>
    <row r="2678" spans="1:4" x14ac:dyDescent="0.3">
      <c r="A2678"/>
      <c r="D2678"/>
    </row>
    <row r="2679" spans="1:4" x14ac:dyDescent="0.3">
      <c r="A2679"/>
      <c r="D2679"/>
    </row>
    <row r="2680" spans="1:4" x14ac:dyDescent="0.3">
      <c r="A2680"/>
      <c r="D2680"/>
    </row>
    <row r="2681" spans="1:4" x14ac:dyDescent="0.3">
      <c r="A2681"/>
      <c r="D2681"/>
    </row>
    <row r="2682" spans="1:4" x14ac:dyDescent="0.3">
      <c r="A2682"/>
      <c r="D2682"/>
    </row>
    <row r="2683" spans="1:4" x14ac:dyDescent="0.3">
      <c r="A2683"/>
      <c r="D2683"/>
    </row>
    <row r="2684" spans="1:4" x14ac:dyDescent="0.3">
      <c r="A2684"/>
      <c r="D2684"/>
    </row>
    <row r="2685" spans="1:4" x14ac:dyDescent="0.3">
      <c r="A2685"/>
      <c r="D2685"/>
    </row>
    <row r="2686" spans="1:4" x14ac:dyDescent="0.3">
      <c r="A2686"/>
      <c r="D2686"/>
    </row>
    <row r="2687" spans="1:4" x14ac:dyDescent="0.3">
      <c r="A2687"/>
      <c r="D2687"/>
    </row>
    <row r="2688" spans="1:4" x14ac:dyDescent="0.3">
      <c r="A2688"/>
      <c r="D2688"/>
    </row>
    <row r="2689" spans="1:4" x14ac:dyDescent="0.3">
      <c r="A2689"/>
      <c r="D2689"/>
    </row>
    <row r="2690" spans="1:4" x14ac:dyDescent="0.3">
      <c r="A2690"/>
      <c r="D2690"/>
    </row>
    <row r="2691" spans="1:4" x14ac:dyDescent="0.3">
      <c r="A2691"/>
      <c r="D2691"/>
    </row>
    <row r="2692" spans="1:4" x14ac:dyDescent="0.3">
      <c r="A2692"/>
      <c r="D2692"/>
    </row>
    <row r="2693" spans="1:4" x14ac:dyDescent="0.3">
      <c r="A2693"/>
      <c r="D2693"/>
    </row>
    <row r="2694" spans="1:4" x14ac:dyDescent="0.3">
      <c r="A2694"/>
      <c r="D2694"/>
    </row>
    <row r="2695" spans="1:4" x14ac:dyDescent="0.3">
      <c r="A2695"/>
      <c r="D2695"/>
    </row>
    <row r="2696" spans="1:4" x14ac:dyDescent="0.3">
      <c r="A2696"/>
      <c r="D2696"/>
    </row>
    <row r="2697" spans="1:4" x14ac:dyDescent="0.3">
      <c r="A2697"/>
      <c r="D2697"/>
    </row>
    <row r="2698" spans="1:4" x14ac:dyDescent="0.3">
      <c r="A2698"/>
      <c r="D2698"/>
    </row>
    <row r="2699" spans="1:4" x14ac:dyDescent="0.3">
      <c r="A2699"/>
      <c r="D2699"/>
    </row>
    <row r="2700" spans="1:4" x14ac:dyDescent="0.3">
      <c r="A2700"/>
      <c r="D2700"/>
    </row>
    <row r="2701" spans="1:4" x14ac:dyDescent="0.3">
      <c r="A2701"/>
      <c r="D2701"/>
    </row>
    <row r="2702" spans="1:4" x14ac:dyDescent="0.3">
      <c r="A2702"/>
      <c r="D2702"/>
    </row>
    <row r="2703" spans="1:4" x14ac:dyDescent="0.3">
      <c r="A2703"/>
      <c r="D2703"/>
    </row>
    <row r="2704" spans="1:4" x14ac:dyDescent="0.3">
      <c r="A2704"/>
      <c r="D2704"/>
    </row>
    <row r="2705" spans="1:4" x14ac:dyDescent="0.3">
      <c r="A2705"/>
      <c r="D2705"/>
    </row>
    <row r="2706" spans="1:4" x14ac:dyDescent="0.3">
      <c r="A2706"/>
      <c r="D2706"/>
    </row>
    <row r="2707" spans="1:4" x14ac:dyDescent="0.3">
      <c r="A2707"/>
      <c r="D2707"/>
    </row>
    <row r="2708" spans="1:4" x14ac:dyDescent="0.3">
      <c r="A2708"/>
      <c r="D2708"/>
    </row>
    <row r="2709" spans="1:4" x14ac:dyDescent="0.3">
      <c r="A2709"/>
      <c r="D2709"/>
    </row>
    <row r="2710" spans="1:4" x14ac:dyDescent="0.3">
      <c r="A2710"/>
      <c r="D2710"/>
    </row>
    <row r="2711" spans="1:4" x14ac:dyDescent="0.3">
      <c r="A2711"/>
      <c r="D2711"/>
    </row>
    <row r="2712" spans="1:4" x14ac:dyDescent="0.3">
      <c r="A2712"/>
      <c r="D2712"/>
    </row>
    <row r="2713" spans="1:4" x14ac:dyDescent="0.3">
      <c r="A2713"/>
      <c r="D2713"/>
    </row>
    <row r="2714" spans="1:4" x14ac:dyDescent="0.3">
      <c r="A2714"/>
      <c r="D2714"/>
    </row>
    <row r="2715" spans="1:4" x14ac:dyDescent="0.3">
      <c r="A2715"/>
      <c r="D2715"/>
    </row>
    <row r="2716" spans="1:4" x14ac:dyDescent="0.3">
      <c r="A2716"/>
      <c r="D2716"/>
    </row>
    <row r="2717" spans="1:4" x14ac:dyDescent="0.3">
      <c r="A2717"/>
      <c r="D2717"/>
    </row>
    <row r="2718" spans="1:4" x14ac:dyDescent="0.3">
      <c r="A2718"/>
      <c r="D2718"/>
    </row>
    <row r="2719" spans="1:4" x14ac:dyDescent="0.3">
      <c r="A2719"/>
      <c r="D2719"/>
    </row>
    <row r="2720" spans="1:4" x14ac:dyDescent="0.3">
      <c r="A2720"/>
      <c r="D2720"/>
    </row>
    <row r="2721" spans="1:4" x14ac:dyDescent="0.3">
      <c r="A2721"/>
      <c r="D2721"/>
    </row>
    <row r="2722" spans="1:4" x14ac:dyDescent="0.3">
      <c r="A2722"/>
      <c r="D2722"/>
    </row>
    <row r="2723" spans="1:4" x14ac:dyDescent="0.3">
      <c r="A2723"/>
      <c r="D2723"/>
    </row>
    <row r="2724" spans="1:4" x14ac:dyDescent="0.3">
      <c r="A2724"/>
      <c r="D2724"/>
    </row>
    <row r="2725" spans="1:4" x14ac:dyDescent="0.3">
      <c r="A2725"/>
      <c r="D2725"/>
    </row>
    <row r="2726" spans="1:4" x14ac:dyDescent="0.3">
      <c r="A2726"/>
      <c r="D2726"/>
    </row>
    <row r="2727" spans="1:4" x14ac:dyDescent="0.3">
      <c r="A2727"/>
      <c r="D2727"/>
    </row>
    <row r="2728" spans="1:4" x14ac:dyDescent="0.3">
      <c r="A2728"/>
      <c r="D2728"/>
    </row>
    <row r="2729" spans="1:4" x14ac:dyDescent="0.3">
      <c r="A2729"/>
      <c r="D2729"/>
    </row>
    <row r="2730" spans="1:4" x14ac:dyDescent="0.3">
      <c r="A2730"/>
      <c r="D2730"/>
    </row>
    <row r="2731" spans="1:4" x14ac:dyDescent="0.3">
      <c r="A2731"/>
      <c r="D2731"/>
    </row>
    <row r="2732" spans="1:4" x14ac:dyDescent="0.3">
      <c r="A2732"/>
      <c r="D2732"/>
    </row>
    <row r="2733" spans="1:4" x14ac:dyDescent="0.3">
      <c r="A2733"/>
      <c r="D2733"/>
    </row>
    <row r="2734" spans="1:4" x14ac:dyDescent="0.3">
      <c r="A2734"/>
      <c r="D2734"/>
    </row>
    <row r="2735" spans="1:4" x14ac:dyDescent="0.3">
      <c r="A2735"/>
      <c r="D2735"/>
    </row>
    <row r="2736" spans="1:4" x14ac:dyDescent="0.3">
      <c r="A2736"/>
      <c r="D2736"/>
    </row>
    <row r="2737" spans="1:4" x14ac:dyDescent="0.3">
      <c r="A2737"/>
      <c r="D2737"/>
    </row>
    <row r="2738" spans="1:4" x14ac:dyDescent="0.3">
      <c r="A2738"/>
      <c r="D2738"/>
    </row>
    <row r="2739" spans="1:4" x14ac:dyDescent="0.3">
      <c r="A2739"/>
      <c r="D2739"/>
    </row>
    <row r="2740" spans="1:4" x14ac:dyDescent="0.3">
      <c r="A2740"/>
      <c r="D2740"/>
    </row>
    <row r="2741" spans="1:4" x14ac:dyDescent="0.3">
      <c r="A2741"/>
      <c r="D2741"/>
    </row>
    <row r="2742" spans="1:4" x14ac:dyDescent="0.3">
      <c r="A2742"/>
      <c r="D2742"/>
    </row>
    <row r="2743" spans="1:4" x14ac:dyDescent="0.3">
      <c r="A2743"/>
      <c r="D2743"/>
    </row>
    <row r="2744" spans="1:4" x14ac:dyDescent="0.3">
      <c r="A2744"/>
      <c r="D2744"/>
    </row>
    <row r="2745" spans="1:4" x14ac:dyDescent="0.3">
      <c r="A2745"/>
      <c r="D2745"/>
    </row>
    <row r="2746" spans="1:4" x14ac:dyDescent="0.3">
      <c r="A2746"/>
      <c r="D2746"/>
    </row>
    <row r="2747" spans="1:4" x14ac:dyDescent="0.3">
      <c r="A2747"/>
      <c r="D2747"/>
    </row>
    <row r="2748" spans="1:4" x14ac:dyDescent="0.3">
      <c r="A2748"/>
      <c r="D2748"/>
    </row>
    <row r="2749" spans="1:4" x14ac:dyDescent="0.3">
      <c r="A2749"/>
      <c r="D2749"/>
    </row>
    <row r="2750" spans="1:4" x14ac:dyDescent="0.3">
      <c r="A2750"/>
      <c r="D2750"/>
    </row>
    <row r="2751" spans="1:4" x14ac:dyDescent="0.3">
      <c r="A2751"/>
      <c r="D2751"/>
    </row>
    <row r="2752" spans="1:4" x14ac:dyDescent="0.3">
      <c r="A2752"/>
      <c r="D2752"/>
    </row>
    <row r="2753" spans="1:4" x14ac:dyDescent="0.3">
      <c r="A2753"/>
      <c r="D2753"/>
    </row>
    <row r="2754" spans="1:4" x14ac:dyDescent="0.3">
      <c r="A2754"/>
      <c r="D2754"/>
    </row>
    <row r="2755" spans="1:4" x14ac:dyDescent="0.3">
      <c r="A2755"/>
      <c r="D2755"/>
    </row>
    <row r="2756" spans="1:4" x14ac:dyDescent="0.3">
      <c r="A2756"/>
      <c r="D2756"/>
    </row>
    <row r="2757" spans="1:4" x14ac:dyDescent="0.3">
      <c r="A2757"/>
      <c r="D2757"/>
    </row>
    <row r="2758" spans="1:4" x14ac:dyDescent="0.3">
      <c r="A2758"/>
      <c r="D2758"/>
    </row>
    <row r="2759" spans="1:4" x14ac:dyDescent="0.3">
      <c r="A2759"/>
      <c r="D2759"/>
    </row>
    <row r="2760" spans="1:4" x14ac:dyDescent="0.3">
      <c r="A2760"/>
      <c r="D2760"/>
    </row>
    <row r="2761" spans="1:4" x14ac:dyDescent="0.3">
      <c r="A2761"/>
      <c r="D2761"/>
    </row>
    <row r="2762" spans="1:4" x14ac:dyDescent="0.3">
      <c r="A2762"/>
      <c r="D2762"/>
    </row>
    <row r="2763" spans="1:4" x14ac:dyDescent="0.3">
      <c r="A2763"/>
      <c r="D2763"/>
    </row>
    <row r="2764" spans="1:4" x14ac:dyDescent="0.3">
      <c r="A2764"/>
      <c r="D2764"/>
    </row>
    <row r="2765" spans="1:4" x14ac:dyDescent="0.3">
      <c r="A2765"/>
      <c r="D2765"/>
    </row>
    <row r="2766" spans="1:4" x14ac:dyDescent="0.3">
      <c r="A2766"/>
      <c r="D2766"/>
    </row>
    <row r="2767" spans="1:4" x14ac:dyDescent="0.3">
      <c r="A2767"/>
      <c r="D2767"/>
    </row>
    <row r="2768" spans="1:4" x14ac:dyDescent="0.3">
      <c r="A2768"/>
      <c r="D2768"/>
    </row>
    <row r="2769" spans="1:4" x14ac:dyDescent="0.3">
      <c r="A2769"/>
      <c r="D2769"/>
    </row>
    <row r="2770" spans="1:4" x14ac:dyDescent="0.3">
      <c r="A2770"/>
      <c r="D2770"/>
    </row>
    <row r="2771" spans="1:4" x14ac:dyDescent="0.3">
      <c r="A2771"/>
      <c r="D2771"/>
    </row>
    <row r="2772" spans="1:4" x14ac:dyDescent="0.3">
      <c r="A2772"/>
      <c r="D2772"/>
    </row>
    <row r="2773" spans="1:4" x14ac:dyDescent="0.3">
      <c r="A2773"/>
      <c r="D2773"/>
    </row>
    <row r="2774" spans="1:4" x14ac:dyDescent="0.3">
      <c r="A2774"/>
      <c r="D2774"/>
    </row>
    <row r="2775" spans="1:4" x14ac:dyDescent="0.3">
      <c r="A2775"/>
      <c r="D2775"/>
    </row>
    <row r="2776" spans="1:4" x14ac:dyDescent="0.3">
      <c r="A2776"/>
      <c r="D2776"/>
    </row>
    <row r="2777" spans="1:4" x14ac:dyDescent="0.3">
      <c r="A2777"/>
      <c r="D2777"/>
    </row>
    <row r="2778" spans="1:4" x14ac:dyDescent="0.3">
      <c r="A2778"/>
      <c r="D2778"/>
    </row>
    <row r="2779" spans="1:4" x14ac:dyDescent="0.3">
      <c r="A2779"/>
      <c r="D2779"/>
    </row>
    <row r="2780" spans="1:4" x14ac:dyDescent="0.3">
      <c r="A2780"/>
      <c r="D2780"/>
    </row>
    <row r="2781" spans="1:4" x14ac:dyDescent="0.3">
      <c r="A2781"/>
      <c r="D2781"/>
    </row>
    <row r="2782" spans="1:4" x14ac:dyDescent="0.3">
      <c r="A2782"/>
      <c r="D2782"/>
    </row>
    <row r="2783" spans="1:4" x14ac:dyDescent="0.3">
      <c r="A2783"/>
      <c r="D2783"/>
    </row>
    <row r="2784" spans="1:4" x14ac:dyDescent="0.3">
      <c r="A2784"/>
      <c r="D2784"/>
    </row>
    <row r="2785" spans="1:4" x14ac:dyDescent="0.3">
      <c r="A2785"/>
      <c r="D2785"/>
    </row>
    <row r="2786" spans="1:4" x14ac:dyDescent="0.3">
      <c r="A2786"/>
      <c r="D2786"/>
    </row>
    <row r="2787" spans="1:4" x14ac:dyDescent="0.3">
      <c r="A2787"/>
      <c r="D2787"/>
    </row>
    <row r="2788" spans="1:4" x14ac:dyDescent="0.3">
      <c r="A2788"/>
      <c r="D2788"/>
    </row>
    <row r="2789" spans="1:4" x14ac:dyDescent="0.3">
      <c r="A2789"/>
      <c r="D2789"/>
    </row>
    <row r="2790" spans="1:4" x14ac:dyDescent="0.3">
      <c r="A2790"/>
      <c r="D2790"/>
    </row>
    <row r="2791" spans="1:4" x14ac:dyDescent="0.3">
      <c r="A2791"/>
      <c r="D2791"/>
    </row>
    <row r="2792" spans="1:4" x14ac:dyDescent="0.3">
      <c r="A2792"/>
      <c r="D2792"/>
    </row>
    <row r="2793" spans="1:4" x14ac:dyDescent="0.3">
      <c r="A2793"/>
      <c r="D2793"/>
    </row>
    <row r="2794" spans="1:4" x14ac:dyDescent="0.3">
      <c r="A2794"/>
      <c r="D2794"/>
    </row>
    <row r="2795" spans="1:4" x14ac:dyDescent="0.3">
      <c r="A2795"/>
      <c r="D2795"/>
    </row>
    <row r="2796" spans="1:4" x14ac:dyDescent="0.3">
      <c r="A2796"/>
      <c r="D2796"/>
    </row>
    <row r="2797" spans="1:4" x14ac:dyDescent="0.3">
      <c r="A2797"/>
      <c r="D2797"/>
    </row>
    <row r="2798" spans="1:4" x14ac:dyDescent="0.3">
      <c r="A2798"/>
      <c r="D2798"/>
    </row>
    <row r="2799" spans="1:4" x14ac:dyDescent="0.3">
      <c r="A2799"/>
      <c r="D2799"/>
    </row>
    <row r="2800" spans="1:4" x14ac:dyDescent="0.3">
      <c r="A2800"/>
      <c r="D2800"/>
    </row>
    <row r="2801" spans="1:4" x14ac:dyDescent="0.3">
      <c r="A2801"/>
      <c r="D2801"/>
    </row>
    <row r="2802" spans="1:4" x14ac:dyDescent="0.3">
      <c r="A2802"/>
      <c r="D2802"/>
    </row>
    <row r="2803" spans="1:4" x14ac:dyDescent="0.3">
      <c r="A2803"/>
      <c r="D2803"/>
    </row>
    <row r="2804" spans="1:4" x14ac:dyDescent="0.3">
      <c r="A2804"/>
      <c r="D2804"/>
    </row>
    <row r="2805" spans="1:4" x14ac:dyDescent="0.3">
      <c r="A2805"/>
      <c r="D2805"/>
    </row>
    <row r="2806" spans="1:4" x14ac:dyDescent="0.3">
      <c r="A2806"/>
      <c r="D2806"/>
    </row>
    <row r="2807" spans="1:4" x14ac:dyDescent="0.3">
      <c r="A2807"/>
      <c r="D2807"/>
    </row>
    <row r="2808" spans="1:4" x14ac:dyDescent="0.3">
      <c r="A2808"/>
      <c r="D2808"/>
    </row>
    <row r="2809" spans="1:4" x14ac:dyDescent="0.3">
      <c r="A2809"/>
      <c r="D2809"/>
    </row>
    <row r="2810" spans="1:4" x14ac:dyDescent="0.3">
      <c r="A2810"/>
      <c r="D2810"/>
    </row>
    <row r="2811" spans="1:4" x14ac:dyDescent="0.3">
      <c r="A2811"/>
      <c r="D2811"/>
    </row>
    <row r="2812" spans="1:4" x14ac:dyDescent="0.3">
      <c r="A2812"/>
      <c r="D2812"/>
    </row>
    <row r="2813" spans="1:4" x14ac:dyDescent="0.3">
      <c r="A2813"/>
      <c r="D2813"/>
    </row>
    <row r="2814" spans="1:4" x14ac:dyDescent="0.3">
      <c r="A2814"/>
      <c r="D2814"/>
    </row>
    <row r="2815" spans="1:4" x14ac:dyDescent="0.3">
      <c r="A2815"/>
      <c r="D2815"/>
    </row>
    <row r="2816" spans="1:4" x14ac:dyDescent="0.3">
      <c r="A2816"/>
      <c r="D2816"/>
    </row>
    <row r="2817" spans="1:4" x14ac:dyDescent="0.3">
      <c r="A2817"/>
      <c r="D2817"/>
    </row>
    <row r="2818" spans="1:4" x14ac:dyDescent="0.3">
      <c r="A2818"/>
      <c r="D2818"/>
    </row>
    <row r="2819" spans="1:4" x14ac:dyDescent="0.3">
      <c r="A2819"/>
      <c r="D2819"/>
    </row>
    <row r="2820" spans="1:4" x14ac:dyDescent="0.3">
      <c r="A2820"/>
      <c r="D2820"/>
    </row>
    <row r="2821" spans="1:4" x14ac:dyDescent="0.3">
      <c r="A2821"/>
      <c r="D2821"/>
    </row>
    <row r="2822" spans="1:4" x14ac:dyDescent="0.3">
      <c r="A2822"/>
      <c r="D2822"/>
    </row>
    <row r="2823" spans="1:4" x14ac:dyDescent="0.3">
      <c r="A2823"/>
      <c r="D2823"/>
    </row>
    <row r="2824" spans="1:4" x14ac:dyDescent="0.3">
      <c r="A2824"/>
      <c r="D2824"/>
    </row>
    <row r="2825" spans="1:4" x14ac:dyDescent="0.3">
      <c r="A2825"/>
      <c r="D2825"/>
    </row>
    <row r="2826" spans="1:4" x14ac:dyDescent="0.3">
      <c r="A2826"/>
      <c r="D2826"/>
    </row>
    <row r="2827" spans="1:4" x14ac:dyDescent="0.3">
      <c r="A2827"/>
      <c r="D2827"/>
    </row>
    <row r="2828" spans="1:4" x14ac:dyDescent="0.3">
      <c r="A2828"/>
      <c r="D2828"/>
    </row>
    <row r="2829" spans="1:4" x14ac:dyDescent="0.3">
      <c r="A2829"/>
      <c r="D2829"/>
    </row>
    <row r="2830" spans="1:4" x14ac:dyDescent="0.3">
      <c r="A2830"/>
      <c r="D2830"/>
    </row>
    <row r="2831" spans="1:4" x14ac:dyDescent="0.3">
      <c r="A2831"/>
      <c r="D2831"/>
    </row>
    <row r="2832" spans="1:4" x14ac:dyDescent="0.3">
      <c r="A2832"/>
      <c r="D2832"/>
    </row>
    <row r="2833" spans="1:4" x14ac:dyDescent="0.3">
      <c r="A2833"/>
      <c r="D2833"/>
    </row>
    <row r="2834" spans="1:4" x14ac:dyDescent="0.3">
      <c r="A2834"/>
      <c r="D2834"/>
    </row>
    <row r="2835" spans="1:4" x14ac:dyDescent="0.3">
      <c r="A2835"/>
      <c r="D2835"/>
    </row>
    <row r="2836" spans="1:4" x14ac:dyDescent="0.3">
      <c r="A2836"/>
      <c r="D2836"/>
    </row>
    <row r="2837" spans="1:4" x14ac:dyDescent="0.3">
      <c r="A2837"/>
      <c r="D2837"/>
    </row>
    <row r="2838" spans="1:4" x14ac:dyDescent="0.3">
      <c r="A2838"/>
      <c r="D2838"/>
    </row>
    <row r="2839" spans="1:4" x14ac:dyDescent="0.3">
      <c r="A2839"/>
      <c r="D2839"/>
    </row>
    <row r="2840" spans="1:4" x14ac:dyDescent="0.3">
      <c r="A2840"/>
      <c r="D2840"/>
    </row>
    <row r="2841" spans="1:4" x14ac:dyDescent="0.3">
      <c r="A2841"/>
      <c r="D2841"/>
    </row>
    <row r="2842" spans="1:4" x14ac:dyDescent="0.3">
      <c r="A2842"/>
      <c r="D2842"/>
    </row>
    <row r="2843" spans="1:4" x14ac:dyDescent="0.3">
      <c r="A2843"/>
      <c r="D2843"/>
    </row>
    <row r="2844" spans="1:4" x14ac:dyDescent="0.3">
      <c r="A2844"/>
      <c r="D2844"/>
    </row>
    <row r="2845" spans="1:4" x14ac:dyDescent="0.3">
      <c r="A2845"/>
      <c r="D2845"/>
    </row>
    <row r="2846" spans="1:4" x14ac:dyDescent="0.3">
      <c r="A2846"/>
      <c r="D2846"/>
    </row>
    <row r="2847" spans="1:4" x14ac:dyDescent="0.3">
      <c r="A2847"/>
      <c r="D2847"/>
    </row>
    <row r="2848" spans="1:4" x14ac:dyDescent="0.3">
      <c r="A2848"/>
      <c r="D2848"/>
    </row>
    <row r="2849" spans="1:4" x14ac:dyDescent="0.3">
      <c r="A2849"/>
      <c r="D2849"/>
    </row>
    <row r="2850" spans="1:4" x14ac:dyDescent="0.3">
      <c r="A2850"/>
      <c r="D2850"/>
    </row>
    <row r="2851" spans="1:4" x14ac:dyDescent="0.3">
      <c r="A2851"/>
      <c r="D2851"/>
    </row>
    <row r="2852" spans="1:4" x14ac:dyDescent="0.3">
      <c r="A2852"/>
      <c r="D2852"/>
    </row>
    <row r="2853" spans="1:4" x14ac:dyDescent="0.3">
      <c r="A2853"/>
      <c r="D2853"/>
    </row>
    <row r="2854" spans="1:4" x14ac:dyDescent="0.3">
      <c r="A2854"/>
      <c r="D2854"/>
    </row>
    <row r="2855" spans="1:4" x14ac:dyDescent="0.3">
      <c r="A2855"/>
      <c r="D2855"/>
    </row>
    <row r="2856" spans="1:4" x14ac:dyDescent="0.3">
      <c r="A2856"/>
      <c r="D2856"/>
    </row>
    <row r="2857" spans="1:4" x14ac:dyDescent="0.3">
      <c r="A2857"/>
      <c r="D2857"/>
    </row>
    <row r="2858" spans="1:4" x14ac:dyDescent="0.3">
      <c r="A2858"/>
      <c r="D2858"/>
    </row>
    <row r="2859" spans="1:4" x14ac:dyDescent="0.3">
      <c r="A2859"/>
      <c r="D2859"/>
    </row>
    <row r="2860" spans="1:4" x14ac:dyDescent="0.3">
      <c r="A2860"/>
      <c r="D2860"/>
    </row>
    <row r="2861" spans="1:4" x14ac:dyDescent="0.3">
      <c r="A2861"/>
      <c r="D2861"/>
    </row>
    <row r="2862" spans="1:4" x14ac:dyDescent="0.3">
      <c r="A2862"/>
      <c r="D2862"/>
    </row>
    <row r="2863" spans="1:4" x14ac:dyDescent="0.3">
      <c r="A2863"/>
      <c r="D2863"/>
    </row>
    <row r="2864" spans="1:4" x14ac:dyDescent="0.3">
      <c r="A2864"/>
      <c r="D2864"/>
    </row>
    <row r="2865" spans="1:4" x14ac:dyDescent="0.3">
      <c r="A2865"/>
      <c r="D2865"/>
    </row>
    <row r="2866" spans="1:4" x14ac:dyDescent="0.3">
      <c r="A2866"/>
      <c r="D2866"/>
    </row>
    <row r="2867" spans="1:4" x14ac:dyDescent="0.3">
      <c r="A2867"/>
      <c r="D2867"/>
    </row>
    <row r="2868" spans="1:4" x14ac:dyDescent="0.3">
      <c r="A2868"/>
      <c r="D2868"/>
    </row>
    <row r="2869" spans="1:4" x14ac:dyDescent="0.3">
      <c r="A2869"/>
      <c r="D2869"/>
    </row>
    <row r="2870" spans="1:4" x14ac:dyDescent="0.3">
      <c r="A2870"/>
      <c r="D2870"/>
    </row>
    <row r="2871" spans="1:4" x14ac:dyDescent="0.3">
      <c r="A2871"/>
      <c r="D2871"/>
    </row>
    <row r="2872" spans="1:4" x14ac:dyDescent="0.3">
      <c r="A2872"/>
      <c r="D2872"/>
    </row>
    <row r="2873" spans="1:4" x14ac:dyDescent="0.3">
      <c r="A2873"/>
      <c r="D2873"/>
    </row>
    <row r="2874" spans="1:4" x14ac:dyDescent="0.3">
      <c r="A2874"/>
      <c r="D2874"/>
    </row>
    <row r="2875" spans="1:4" x14ac:dyDescent="0.3">
      <c r="A2875"/>
      <c r="D2875"/>
    </row>
    <row r="2876" spans="1:4" x14ac:dyDescent="0.3">
      <c r="A2876"/>
      <c r="D2876"/>
    </row>
    <row r="2877" spans="1:4" x14ac:dyDescent="0.3">
      <c r="A2877"/>
      <c r="D2877"/>
    </row>
    <row r="2878" spans="1:4" x14ac:dyDescent="0.3">
      <c r="A2878"/>
      <c r="D2878"/>
    </row>
    <row r="2879" spans="1:4" x14ac:dyDescent="0.3">
      <c r="A2879"/>
      <c r="D2879"/>
    </row>
    <row r="2880" spans="1:4" x14ac:dyDescent="0.3">
      <c r="A2880"/>
      <c r="D2880"/>
    </row>
    <row r="2881" spans="1:4" x14ac:dyDescent="0.3">
      <c r="A2881"/>
      <c r="D2881"/>
    </row>
    <row r="2882" spans="1:4" x14ac:dyDescent="0.3">
      <c r="A2882"/>
      <c r="D2882"/>
    </row>
    <row r="2883" spans="1:4" x14ac:dyDescent="0.3">
      <c r="A2883"/>
      <c r="D2883"/>
    </row>
    <row r="2884" spans="1:4" x14ac:dyDescent="0.3">
      <c r="A2884"/>
      <c r="D2884"/>
    </row>
    <row r="2885" spans="1:4" x14ac:dyDescent="0.3">
      <c r="A2885"/>
      <c r="D2885"/>
    </row>
    <row r="2886" spans="1:4" x14ac:dyDescent="0.3">
      <c r="A2886"/>
      <c r="D2886"/>
    </row>
    <row r="2887" spans="1:4" x14ac:dyDescent="0.3">
      <c r="A2887"/>
      <c r="D2887"/>
    </row>
    <row r="2888" spans="1:4" x14ac:dyDescent="0.3">
      <c r="A2888"/>
      <c r="D2888"/>
    </row>
    <row r="2889" spans="1:4" x14ac:dyDescent="0.3">
      <c r="A2889"/>
      <c r="D2889"/>
    </row>
    <row r="2890" spans="1:4" x14ac:dyDescent="0.3">
      <c r="A2890"/>
      <c r="D2890"/>
    </row>
    <row r="2891" spans="1:4" x14ac:dyDescent="0.3">
      <c r="A2891"/>
      <c r="D2891"/>
    </row>
    <row r="2892" spans="1:4" x14ac:dyDescent="0.3">
      <c r="A2892"/>
      <c r="D2892"/>
    </row>
    <row r="2893" spans="1:4" x14ac:dyDescent="0.3">
      <c r="A2893"/>
      <c r="D2893"/>
    </row>
    <row r="2894" spans="1:4" x14ac:dyDescent="0.3">
      <c r="A2894"/>
      <c r="D2894"/>
    </row>
    <row r="2895" spans="1:4" x14ac:dyDescent="0.3">
      <c r="A2895"/>
      <c r="D2895"/>
    </row>
    <row r="2896" spans="1:4" x14ac:dyDescent="0.3">
      <c r="A2896"/>
      <c r="D2896"/>
    </row>
    <row r="2897" spans="1:4" x14ac:dyDescent="0.3">
      <c r="A2897"/>
      <c r="D2897"/>
    </row>
    <row r="2898" spans="1:4" x14ac:dyDescent="0.3">
      <c r="A2898"/>
      <c r="D2898"/>
    </row>
    <row r="2899" spans="1:4" x14ac:dyDescent="0.3">
      <c r="A2899"/>
      <c r="D2899"/>
    </row>
    <row r="2900" spans="1:4" x14ac:dyDescent="0.3">
      <c r="A2900"/>
      <c r="D2900"/>
    </row>
    <row r="2901" spans="1:4" x14ac:dyDescent="0.3">
      <c r="A2901"/>
      <c r="D2901"/>
    </row>
    <row r="2902" spans="1:4" x14ac:dyDescent="0.3">
      <c r="A2902"/>
      <c r="D2902"/>
    </row>
    <row r="2903" spans="1:4" x14ac:dyDescent="0.3">
      <c r="A2903"/>
      <c r="D2903"/>
    </row>
    <row r="2904" spans="1:4" x14ac:dyDescent="0.3">
      <c r="A2904"/>
      <c r="D2904"/>
    </row>
    <row r="2905" spans="1:4" x14ac:dyDescent="0.3">
      <c r="A2905"/>
      <c r="D2905"/>
    </row>
    <row r="2906" spans="1:4" x14ac:dyDescent="0.3">
      <c r="A2906"/>
      <c r="D2906"/>
    </row>
    <row r="2907" spans="1:4" x14ac:dyDescent="0.3">
      <c r="A2907"/>
      <c r="D2907"/>
    </row>
    <row r="2908" spans="1:4" x14ac:dyDescent="0.3">
      <c r="A2908"/>
      <c r="D2908"/>
    </row>
    <row r="2909" spans="1:4" x14ac:dyDescent="0.3">
      <c r="A2909"/>
      <c r="D2909"/>
    </row>
    <row r="2910" spans="1:4" x14ac:dyDescent="0.3">
      <c r="A2910"/>
      <c r="D2910"/>
    </row>
    <row r="2911" spans="1:4" x14ac:dyDescent="0.3">
      <c r="A2911"/>
      <c r="D2911"/>
    </row>
    <row r="2912" spans="1:4" x14ac:dyDescent="0.3">
      <c r="A2912"/>
      <c r="D2912"/>
    </row>
    <row r="2913" spans="1:4" x14ac:dyDescent="0.3">
      <c r="A2913"/>
      <c r="D2913"/>
    </row>
    <row r="2914" spans="1:4" x14ac:dyDescent="0.3">
      <c r="A2914"/>
      <c r="D2914"/>
    </row>
    <row r="2915" spans="1:4" x14ac:dyDescent="0.3">
      <c r="A2915"/>
      <c r="D2915"/>
    </row>
    <row r="2916" spans="1:4" x14ac:dyDescent="0.3">
      <c r="A2916"/>
      <c r="D2916"/>
    </row>
    <row r="2917" spans="1:4" x14ac:dyDescent="0.3">
      <c r="A2917"/>
      <c r="D2917"/>
    </row>
    <row r="2918" spans="1:4" x14ac:dyDescent="0.3">
      <c r="A2918"/>
      <c r="D2918"/>
    </row>
    <row r="2919" spans="1:4" x14ac:dyDescent="0.3">
      <c r="A2919"/>
      <c r="D2919"/>
    </row>
    <row r="2920" spans="1:4" x14ac:dyDescent="0.3">
      <c r="A2920"/>
      <c r="D2920"/>
    </row>
    <row r="2921" spans="1:4" x14ac:dyDescent="0.3">
      <c r="A2921"/>
      <c r="D2921"/>
    </row>
    <row r="2922" spans="1:4" x14ac:dyDescent="0.3">
      <c r="A2922"/>
      <c r="D2922"/>
    </row>
    <row r="2923" spans="1:4" x14ac:dyDescent="0.3">
      <c r="A2923"/>
      <c r="D2923"/>
    </row>
    <row r="2924" spans="1:4" x14ac:dyDescent="0.3">
      <c r="A2924"/>
      <c r="D2924"/>
    </row>
    <row r="2925" spans="1:4" x14ac:dyDescent="0.3">
      <c r="A2925"/>
      <c r="D2925"/>
    </row>
    <row r="2926" spans="1:4" x14ac:dyDescent="0.3">
      <c r="A2926"/>
      <c r="D2926"/>
    </row>
    <row r="2927" spans="1:4" x14ac:dyDescent="0.3">
      <c r="A2927"/>
      <c r="D2927"/>
    </row>
    <row r="2928" spans="1:4" x14ac:dyDescent="0.3">
      <c r="A2928"/>
      <c r="D2928"/>
    </row>
    <row r="2929" spans="1:4" x14ac:dyDescent="0.3">
      <c r="A2929"/>
      <c r="D2929"/>
    </row>
    <row r="2930" spans="1:4" x14ac:dyDescent="0.3">
      <c r="A2930"/>
      <c r="D2930"/>
    </row>
    <row r="2931" spans="1:4" x14ac:dyDescent="0.3">
      <c r="A2931"/>
      <c r="D2931"/>
    </row>
    <row r="2932" spans="1:4" x14ac:dyDescent="0.3">
      <c r="A2932"/>
      <c r="D2932"/>
    </row>
    <row r="2933" spans="1:4" x14ac:dyDescent="0.3">
      <c r="A2933"/>
      <c r="D2933"/>
    </row>
    <row r="2934" spans="1:4" x14ac:dyDescent="0.3">
      <c r="A2934"/>
      <c r="D2934"/>
    </row>
    <row r="2935" spans="1:4" x14ac:dyDescent="0.3">
      <c r="A2935"/>
      <c r="D2935"/>
    </row>
    <row r="2936" spans="1:4" x14ac:dyDescent="0.3">
      <c r="A2936"/>
      <c r="D2936"/>
    </row>
    <row r="2937" spans="1:4" x14ac:dyDescent="0.3">
      <c r="A2937"/>
      <c r="D2937"/>
    </row>
    <row r="2938" spans="1:4" x14ac:dyDescent="0.3">
      <c r="A2938"/>
      <c r="D2938"/>
    </row>
    <row r="2939" spans="1:4" x14ac:dyDescent="0.3">
      <c r="A2939"/>
      <c r="D2939"/>
    </row>
    <row r="2940" spans="1:4" x14ac:dyDescent="0.3">
      <c r="A2940"/>
      <c r="D2940"/>
    </row>
    <row r="2941" spans="1:4" x14ac:dyDescent="0.3">
      <c r="A2941"/>
      <c r="D2941"/>
    </row>
    <row r="2942" spans="1:4" x14ac:dyDescent="0.3">
      <c r="A2942"/>
      <c r="D2942"/>
    </row>
    <row r="2943" spans="1:4" x14ac:dyDescent="0.3">
      <c r="A2943"/>
      <c r="D2943"/>
    </row>
    <row r="2944" spans="1:4" x14ac:dyDescent="0.3">
      <c r="A2944"/>
      <c r="D2944"/>
    </row>
    <row r="2945" spans="1:4" x14ac:dyDescent="0.3">
      <c r="A2945"/>
      <c r="D2945"/>
    </row>
    <row r="2946" spans="1:4" x14ac:dyDescent="0.3">
      <c r="A2946"/>
      <c r="D2946"/>
    </row>
    <row r="2947" spans="1:4" x14ac:dyDescent="0.3">
      <c r="A2947"/>
      <c r="D2947"/>
    </row>
    <row r="2948" spans="1:4" x14ac:dyDescent="0.3">
      <c r="A2948"/>
      <c r="D2948"/>
    </row>
    <row r="2949" spans="1:4" x14ac:dyDescent="0.3">
      <c r="A2949"/>
      <c r="D2949"/>
    </row>
    <row r="2950" spans="1:4" x14ac:dyDescent="0.3">
      <c r="A2950"/>
      <c r="D2950"/>
    </row>
    <row r="2951" spans="1:4" x14ac:dyDescent="0.3">
      <c r="A2951"/>
      <c r="D2951"/>
    </row>
    <row r="2952" spans="1:4" x14ac:dyDescent="0.3">
      <c r="A2952"/>
      <c r="D2952"/>
    </row>
    <row r="2953" spans="1:4" x14ac:dyDescent="0.3">
      <c r="A2953"/>
      <c r="D2953"/>
    </row>
    <row r="2954" spans="1:4" x14ac:dyDescent="0.3">
      <c r="A2954"/>
      <c r="D2954"/>
    </row>
    <row r="2955" spans="1:4" x14ac:dyDescent="0.3">
      <c r="A2955"/>
      <c r="D2955"/>
    </row>
    <row r="2956" spans="1:4" x14ac:dyDescent="0.3">
      <c r="A2956"/>
      <c r="D2956"/>
    </row>
    <row r="2957" spans="1:4" x14ac:dyDescent="0.3">
      <c r="A2957"/>
      <c r="D2957"/>
    </row>
    <row r="2958" spans="1:4" x14ac:dyDescent="0.3">
      <c r="A2958"/>
      <c r="D2958"/>
    </row>
    <row r="2959" spans="1:4" x14ac:dyDescent="0.3">
      <c r="A2959"/>
      <c r="D2959"/>
    </row>
    <row r="2960" spans="1:4" x14ac:dyDescent="0.3">
      <c r="A2960"/>
      <c r="D2960"/>
    </row>
    <row r="2961" spans="1:4" x14ac:dyDescent="0.3">
      <c r="A2961"/>
      <c r="D2961"/>
    </row>
    <row r="2962" spans="1:4" x14ac:dyDescent="0.3">
      <c r="A2962"/>
      <c r="D2962"/>
    </row>
    <row r="2963" spans="1:4" x14ac:dyDescent="0.3">
      <c r="A2963"/>
      <c r="D2963"/>
    </row>
    <row r="2964" spans="1:4" x14ac:dyDescent="0.3">
      <c r="A2964"/>
      <c r="D2964"/>
    </row>
    <row r="2965" spans="1:4" x14ac:dyDescent="0.3">
      <c r="A2965"/>
      <c r="D2965"/>
    </row>
    <row r="2966" spans="1:4" x14ac:dyDescent="0.3">
      <c r="A2966"/>
      <c r="D2966"/>
    </row>
    <row r="2967" spans="1:4" x14ac:dyDescent="0.3">
      <c r="A2967"/>
      <c r="D2967"/>
    </row>
    <row r="2968" spans="1:4" x14ac:dyDescent="0.3">
      <c r="A2968"/>
      <c r="D2968"/>
    </row>
    <row r="2969" spans="1:4" x14ac:dyDescent="0.3">
      <c r="A2969"/>
      <c r="D2969"/>
    </row>
    <row r="2970" spans="1:4" x14ac:dyDescent="0.3">
      <c r="A2970"/>
      <c r="D2970"/>
    </row>
    <row r="2971" spans="1:4" x14ac:dyDescent="0.3">
      <c r="A2971"/>
      <c r="D2971"/>
    </row>
    <row r="2972" spans="1:4" x14ac:dyDescent="0.3">
      <c r="A2972"/>
      <c r="D2972"/>
    </row>
    <row r="2973" spans="1:4" x14ac:dyDescent="0.3">
      <c r="A2973"/>
      <c r="D2973"/>
    </row>
    <row r="2974" spans="1:4" x14ac:dyDescent="0.3">
      <c r="A2974"/>
      <c r="D2974"/>
    </row>
    <row r="2975" spans="1:4" x14ac:dyDescent="0.3">
      <c r="A2975"/>
      <c r="D2975"/>
    </row>
    <row r="2976" spans="1:4" x14ac:dyDescent="0.3">
      <c r="A2976"/>
      <c r="D2976"/>
    </row>
    <row r="2977" spans="1:4" x14ac:dyDescent="0.3">
      <c r="A2977"/>
      <c r="D2977"/>
    </row>
    <row r="2978" spans="1:4" x14ac:dyDescent="0.3">
      <c r="A2978"/>
      <c r="D2978"/>
    </row>
    <row r="2979" spans="1:4" x14ac:dyDescent="0.3">
      <c r="A2979"/>
      <c r="D2979"/>
    </row>
    <row r="2980" spans="1:4" x14ac:dyDescent="0.3">
      <c r="A2980"/>
      <c r="D2980"/>
    </row>
    <row r="2981" spans="1:4" x14ac:dyDescent="0.3">
      <c r="A2981"/>
      <c r="D2981"/>
    </row>
    <row r="2982" spans="1:4" x14ac:dyDescent="0.3">
      <c r="A2982"/>
      <c r="D2982"/>
    </row>
    <row r="2983" spans="1:4" x14ac:dyDescent="0.3">
      <c r="A2983"/>
      <c r="D2983"/>
    </row>
    <row r="2984" spans="1:4" x14ac:dyDescent="0.3">
      <c r="A2984"/>
      <c r="D2984"/>
    </row>
    <row r="2985" spans="1:4" x14ac:dyDescent="0.3">
      <c r="A2985"/>
      <c r="D2985"/>
    </row>
    <row r="2986" spans="1:4" x14ac:dyDescent="0.3">
      <c r="A2986"/>
      <c r="D2986"/>
    </row>
    <row r="2987" spans="1:4" x14ac:dyDescent="0.3">
      <c r="A2987"/>
      <c r="D2987"/>
    </row>
    <row r="2988" spans="1:4" x14ac:dyDescent="0.3">
      <c r="A2988"/>
      <c r="D2988"/>
    </row>
    <row r="2989" spans="1:4" x14ac:dyDescent="0.3">
      <c r="A2989"/>
      <c r="D2989"/>
    </row>
    <row r="2990" spans="1:4" x14ac:dyDescent="0.3">
      <c r="A2990"/>
      <c r="D2990"/>
    </row>
    <row r="2991" spans="1:4" x14ac:dyDescent="0.3">
      <c r="A2991"/>
      <c r="D2991"/>
    </row>
    <row r="2992" spans="1:4" x14ac:dyDescent="0.3">
      <c r="A2992"/>
      <c r="D2992"/>
    </row>
    <row r="2993" spans="1:4" x14ac:dyDescent="0.3">
      <c r="A2993"/>
      <c r="D2993"/>
    </row>
    <row r="2994" spans="1:4" x14ac:dyDescent="0.3">
      <c r="A2994"/>
      <c r="D2994"/>
    </row>
    <row r="2995" spans="1:4" x14ac:dyDescent="0.3">
      <c r="A2995"/>
      <c r="D2995"/>
    </row>
    <row r="2996" spans="1:4" x14ac:dyDescent="0.3">
      <c r="A2996"/>
      <c r="D2996"/>
    </row>
    <row r="2997" spans="1:4" x14ac:dyDescent="0.3">
      <c r="A2997"/>
      <c r="D2997"/>
    </row>
    <row r="2998" spans="1:4" x14ac:dyDescent="0.3">
      <c r="A2998"/>
      <c r="D2998"/>
    </row>
    <row r="2999" spans="1:4" x14ac:dyDescent="0.3">
      <c r="A2999"/>
      <c r="D2999"/>
    </row>
    <row r="3000" spans="1:4" x14ac:dyDescent="0.3">
      <c r="A3000"/>
      <c r="D3000"/>
    </row>
    <row r="3001" spans="1:4" x14ac:dyDescent="0.3">
      <c r="A3001"/>
      <c r="D3001"/>
    </row>
    <row r="3002" spans="1:4" x14ac:dyDescent="0.3">
      <c r="A3002"/>
      <c r="D3002"/>
    </row>
    <row r="3003" spans="1:4" x14ac:dyDescent="0.3">
      <c r="A3003"/>
      <c r="D3003"/>
    </row>
    <row r="3004" spans="1:4" x14ac:dyDescent="0.3">
      <c r="A3004"/>
      <c r="D3004"/>
    </row>
    <row r="3005" spans="1:4" x14ac:dyDescent="0.3">
      <c r="A3005"/>
      <c r="D3005"/>
    </row>
    <row r="3006" spans="1:4" x14ac:dyDescent="0.3">
      <c r="A3006"/>
      <c r="D3006"/>
    </row>
    <row r="3007" spans="1:4" x14ac:dyDescent="0.3">
      <c r="A3007"/>
      <c r="D3007"/>
    </row>
    <row r="3008" spans="1:4" x14ac:dyDescent="0.3">
      <c r="A3008"/>
      <c r="D3008"/>
    </row>
    <row r="3009" spans="1:4" x14ac:dyDescent="0.3">
      <c r="A3009"/>
      <c r="D3009"/>
    </row>
    <row r="3010" spans="1:4" x14ac:dyDescent="0.3">
      <c r="A3010"/>
      <c r="D3010"/>
    </row>
    <row r="3011" spans="1:4" x14ac:dyDescent="0.3">
      <c r="A3011"/>
      <c r="D3011"/>
    </row>
    <row r="3012" spans="1:4" x14ac:dyDescent="0.3">
      <c r="A3012"/>
      <c r="D3012"/>
    </row>
    <row r="3013" spans="1:4" x14ac:dyDescent="0.3">
      <c r="A3013"/>
      <c r="D3013"/>
    </row>
    <row r="3014" spans="1:4" x14ac:dyDescent="0.3">
      <c r="A3014"/>
      <c r="D3014"/>
    </row>
    <row r="3015" spans="1:4" x14ac:dyDescent="0.3">
      <c r="A3015"/>
      <c r="D3015"/>
    </row>
    <row r="3016" spans="1:4" x14ac:dyDescent="0.3">
      <c r="A3016"/>
      <c r="D3016"/>
    </row>
    <row r="3017" spans="1:4" x14ac:dyDescent="0.3">
      <c r="A3017"/>
      <c r="D3017"/>
    </row>
    <row r="3018" spans="1:4" x14ac:dyDescent="0.3">
      <c r="A3018"/>
      <c r="D3018"/>
    </row>
    <row r="3019" spans="1:4" x14ac:dyDescent="0.3">
      <c r="A3019"/>
      <c r="D3019"/>
    </row>
    <row r="3020" spans="1:4" x14ac:dyDescent="0.3">
      <c r="A3020"/>
      <c r="D3020"/>
    </row>
    <row r="3021" spans="1:4" x14ac:dyDescent="0.3">
      <c r="A3021"/>
      <c r="D3021"/>
    </row>
    <row r="3022" spans="1:4" x14ac:dyDescent="0.3">
      <c r="A3022"/>
      <c r="D3022"/>
    </row>
    <row r="3023" spans="1:4" x14ac:dyDescent="0.3">
      <c r="A3023"/>
      <c r="D3023"/>
    </row>
    <row r="3024" spans="1:4" x14ac:dyDescent="0.3">
      <c r="A3024"/>
      <c r="D3024"/>
    </row>
    <row r="3025" spans="1:4" x14ac:dyDescent="0.3">
      <c r="A3025"/>
      <c r="D3025"/>
    </row>
    <row r="3026" spans="1:4" x14ac:dyDescent="0.3">
      <c r="A3026"/>
      <c r="D3026"/>
    </row>
    <row r="3027" spans="1:4" x14ac:dyDescent="0.3">
      <c r="A3027"/>
      <c r="D3027"/>
    </row>
    <row r="3028" spans="1:4" x14ac:dyDescent="0.3">
      <c r="A3028"/>
      <c r="D3028"/>
    </row>
    <row r="3029" spans="1:4" x14ac:dyDescent="0.3">
      <c r="A3029"/>
      <c r="D3029"/>
    </row>
    <row r="3030" spans="1:4" x14ac:dyDescent="0.3">
      <c r="A3030"/>
      <c r="D3030"/>
    </row>
    <row r="3031" spans="1:4" x14ac:dyDescent="0.3">
      <c r="A3031"/>
      <c r="D3031"/>
    </row>
    <row r="3032" spans="1:4" x14ac:dyDescent="0.3">
      <c r="A3032"/>
      <c r="D3032"/>
    </row>
    <row r="3033" spans="1:4" x14ac:dyDescent="0.3">
      <c r="A3033"/>
      <c r="D3033"/>
    </row>
    <row r="3034" spans="1:4" x14ac:dyDescent="0.3">
      <c r="A3034"/>
      <c r="D3034"/>
    </row>
    <row r="3035" spans="1:4" x14ac:dyDescent="0.3">
      <c r="A3035"/>
      <c r="D3035"/>
    </row>
    <row r="3036" spans="1:4" x14ac:dyDescent="0.3">
      <c r="A3036"/>
      <c r="D3036"/>
    </row>
    <row r="3037" spans="1:4" x14ac:dyDescent="0.3">
      <c r="A3037"/>
      <c r="D3037"/>
    </row>
    <row r="3038" spans="1:4" x14ac:dyDescent="0.3">
      <c r="A3038"/>
      <c r="D3038"/>
    </row>
    <row r="3039" spans="1:4" x14ac:dyDescent="0.3">
      <c r="A3039"/>
      <c r="D3039"/>
    </row>
    <row r="3040" spans="1:4" x14ac:dyDescent="0.3">
      <c r="A3040"/>
      <c r="D3040"/>
    </row>
    <row r="3041" spans="1:4" x14ac:dyDescent="0.3">
      <c r="A3041"/>
      <c r="D3041"/>
    </row>
    <row r="3042" spans="1:4" x14ac:dyDescent="0.3">
      <c r="A3042"/>
      <c r="D3042"/>
    </row>
    <row r="3043" spans="1:4" x14ac:dyDescent="0.3">
      <c r="A3043"/>
      <c r="D3043"/>
    </row>
    <row r="3044" spans="1:4" x14ac:dyDescent="0.3">
      <c r="A3044"/>
      <c r="D3044"/>
    </row>
    <row r="3045" spans="1:4" x14ac:dyDescent="0.3">
      <c r="A3045"/>
      <c r="D3045"/>
    </row>
    <row r="3046" spans="1:4" x14ac:dyDescent="0.3">
      <c r="A3046"/>
      <c r="D3046"/>
    </row>
    <row r="3047" spans="1:4" x14ac:dyDescent="0.3">
      <c r="A3047"/>
      <c r="D3047"/>
    </row>
    <row r="3048" spans="1:4" x14ac:dyDescent="0.3">
      <c r="A3048"/>
      <c r="D3048"/>
    </row>
    <row r="3049" spans="1:4" x14ac:dyDescent="0.3">
      <c r="A3049"/>
      <c r="D3049"/>
    </row>
    <row r="3050" spans="1:4" x14ac:dyDescent="0.3">
      <c r="A3050"/>
      <c r="D3050"/>
    </row>
    <row r="3051" spans="1:4" x14ac:dyDescent="0.3">
      <c r="A3051"/>
      <c r="D3051"/>
    </row>
    <row r="3052" spans="1:4" x14ac:dyDescent="0.3">
      <c r="A3052"/>
      <c r="D3052"/>
    </row>
    <row r="3053" spans="1:4" x14ac:dyDescent="0.3">
      <c r="A3053"/>
      <c r="D3053"/>
    </row>
    <row r="3054" spans="1:4" x14ac:dyDescent="0.3">
      <c r="A3054"/>
      <c r="D3054"/>
    </row>
    <row r="3055" spans="1:4" x14ac:dyDescent="0.3">
      <c r="A3055"/>
      <c r="D3055"/>
    </row>
    <row r="3056" spans="1:4" x14ac:dyDescent="0.3">
      <c r="A3056"/>
      <c r="D3056"/>
    </row>
    <row r="3057" spans="1:4" x14ac:dyDescent="0.3">
      <c r="A3057"/>
      <c r="D3057"/>
    </row>
    <row r="3058" spans="1:4" x14ac:dyDescent="0.3">
      <c r="A3058"/>
      <c r="D3058"/>
    </row>
    <row r="3059" spans="1:4" x14ac:dyDescent="0.3">
      <c r="A3059"/>
      <c r="D3059"/>
    </row>
    <row r="3060" spans="1:4" x14ac:dyDescent="0.3">
      <c r="A3060"/>
      <c r="D3060"/>
    </row>
    <row r="3061" spans="1:4" x14ac:dyDescent="0.3">
      <c r="A3061"/>
      <c r="D3061"/>
    </row>
    <row r="3062" spans="1:4" x14ac:dyDescent="0.3">
      <c r="A3062"/>
      <c r="D3062"/>
    </row>
    <row r="3063" spans="1:4" x14ac:dyDescent="0.3">
      <c r="A3063"/>
      <c r="D3063"/>
    </row>
    <row r="3064" spans="1:4" x14ac:dyDescent="0.3">
      <c r="A3064"/>
      <c r="D3064"/>
    </row>
    <row r="3065" spans="1:4" x14ac:dyDescent="0.3">
      <c r="A3065"/>
      <c r="D3065"/>
    </row>
    <row r="3066" spans="1:4" x14ac:dyDescent="0.3">
      <c r="A3066"/>
      <c r="D3066"/>
    </row>
    <row r="3067" spans="1:4" x14ac:dyDescent="0.3">
      <c r="A3067"/>
      <c r="D3067"/>
    </row>
    <row r="3068" spans="1:4" x14ac:dyDescent="0.3">
      <c r="A3068"/>
      <c r="D3068"/>
    </row>
    <row r="3069" spans="1:4" x14ac:dyDescent="0.3">
      <c r="A3069"/>
      <c r="D3069"/>
    </row>
    <row r="3070" spans="1:4" x14ac:dyDescent="0.3">
      <c r="A3070"/>
      <c r="D3070"/>
    </row>
    <row r="3071" spans="1:4" x14ac:dyDescent="0.3">
      <c r="A3071"/>
      <c r="D3071"/>
    </row>
    <row r="3072" spans="1:4" x14ac:dyDescent="0.3">
      <c r="A3072"/>
      <c r="D3072"/>
    </row>
    <row r="3073" spans="1:4" x14ac:dyDescent="0.3">
      <c r="A3073"/>
      <c r="D3073"/>
    </row>
    <row r="3074" spans="1:4" x14ac:dyDescent="0.3">
      <c r="A3074"/>
      <c r="D3074"/>
    </row>
    <row r="3075" spans="1:4" x14ac:dyDescent="0.3">
      <c r="A3075"/>
      <c r="D3075"/>
    </row>
    <row r="3076" spans="1:4" x14ac:dyDescent="0.3">
      <c r="A3076"/>
      <c r="D3076"/>
    </row>
    <row r="3077" spans="1:4" x14ac:dyDescent="0.3">
      <c r="A3077"/>
      <c r="D3077"/>
    </row>
    <row r="3078" spans="1:4" x14ac:dyDescent="0.3">
      <c r="A3078"/>
      <c r="D3078"/>
    </row>
    <row r="3079" spans="1:4" x14ac:dyDescent="0.3">
      <c r="A3079"/>
      <c r="D3079"/>
    </row>
    <row r="3080" spans="1:4" x14ac:dyDescent="0.3">
      <c r="A3080"/>
      <c r="D3080"/>
    </row>
    <row r="3081" spans="1:4" x14ac:dyDescent="0.3">
      <c r="A3081"/>
      <c r="D3081"/>
    </row>
    <row r="3082" spans="1:4" x14ac:dyDescent="0.3">
      <c r="A3082"/>
      <c r="D3082"/>
    </row>
    <row r="3083" spans="1:4" x14ac:dyDescent="0.3">
      <c r="A3083"/>
      <c r="D3083"/>
    </row>
    <row r="3084" spans="1:4" x14ac:dyDescent="0.3">
      <c r="A3084"/>
      <c r="D3084"/>
    </row>
    <row r="3085" spans="1:4" x14ac:dyDescent="0.3">
      <c r="A3085"/>
      <c r="D3085"/>
    </row>
    <row r="3086" spans="1:4" x14ac:dyDescent="0.3">
      <c r="A3086"/>
      <c r="D3086"/>
    </row>
    <row r="3087" spans="1:4" x14ac:dyDescent="0.3">
      <c r="A3087"/>
      <c r="D3087"/>
    </row>
    <row r="3088" spans="1:4" x14ac:dyDescent="0.3">
      <c r="A3088"/>
      <c r="D3088"/>
    </row>
    <row r="3089" spans="1:4" x14ac:dyDescent="0.3">
      <c r="A3089"/>
      <c r="D3089"/>
    </row>
    <row r="3090" spans="1:4" x14ac:dyDescent="0.3">
      <c r="A3090"/>
      <c r="D3090"/>
    </row>
    <row r="3091" spans="1:4" x14ac:dyDescent="0.3">
      <c r="A3091"/>
      <c r="D3091"/>
    </row>
    <row r="3092" spans="1:4" x14ac:dyDescent="0.3">
      <c r="A3092"/>
      <c r="D3092"/>
    </row>
    <row r="3093" spans="1:4" x14ac:dyDescent="0.3">
      <c r="A3093"/>
      <c r="D3093"/>
    </row>
    <row r="3094" spans="1:4" x14ac:dyDescent="0.3">
      <c r="A3094"/>
      <c r="D3094"/>
    </row>
    <row r="3095" spans="1:4" x14ac:dyDescent="0.3">
      <c r="A3095"/>
      <c r="D3095"/>
    </row>
    <row r="3096" spans="1:4" x14ac:dyDescent="0.3">
      <c r="A3096"/>
      <c r="D3096"/>
    </row>
    <row r="3097" spans="1:4" x14ac:dyDescent="0.3">
      <c r="A3097"/>
      <c r="D3097"/>
    </row>
    <row r="3098" spans="1:4" x14ac:dyDescent="0.3">
      <c r="A3098"/>
      <c r="D3098"/>
    </row>
    <row r="3099" spans="1:4" x14ac:dyDescent="0.3">
      <c r="A3099"/>
      <c r="D3099"/>
    </row>
    <row r="3100" spans="1:4" x14ac:dyDescent="0.3">
      <c r="A3100"/>
      <c r="D3100"/>
    </row>
    <row r="3101" spans="1:4" x14ac:dyDescent="0.3">
      <c r="A3101"/>
      <c r="D3101"/>
    </row>
    <row r="3102" spans="1:4" x14ac:dyDescent="0.3">
      <c r="A3102"/>
      <c r="D3102"/>
    </row>
    <row r="3103" spans="1:4" x14ac:dyDescent="0.3">
      <c r="A3103"/>
      <c r="D3103"/>
    </row>
    <row r="3104" spans="1:4" x14ac:dyDescent="0.3">
      <c r="A3104"/>
      <c r="D3104"/>
    </row>
    <row r="3105" spans="1:4" x14ac:dyDescent="0.3">
      <c r="A3105"/>
      <c r="D3105"/>
    </row>
    <row r="3106" spans="1:4" x14ac:dyDescent="0.3">
      <c r="A3106"/>
      <c r="D3106"/>
    </row>
    <row r="3107" spans="1:4" x14ac:dyDescent="0.3">
      <c r="A3107"/>
      <c r="D3107"/>
    </row>
    <row r="3108" spans="1:4" x14ac:dyDescent="0.3">
      <c r="A3108"/>
      <c r="D3108"/>
    </row>
    <row r="3109" spans="1:4" x14ac:dyDescent="0.3">
      <c r="A3109"/>
      <c r="D3109"/>
    </row>
    <row r="3110" spans="1:4" x14ac:dyDescent="0.3">
      <c r="A3110"/>
      <c r="D3110"/>
    </row>
    <row r="3111" spans="1:4" x14ac:dyDescent="0.3">
      <c r="A3111"/>
      <c r="D3111"/>
    </row>
    <row r="3112" spans="1:4" x14ac:dyDescent="0.3">
      <c r="A3112"/>
      <c r="D3112"/>
    </row>
    <row r="3113" spans="1:4" x14ac:dyDescent="0.3">
      <c r="A3113"/>
      <c r="D3113"/>
    </row>
    <row r="3114" spans="1:4" x14ac:dyDescent="0.3">
      <c r="A3114"/>
      <c r="D3114"/>
    </row>
    <row r="3115" spans="1:4" x14ac:dyDescent="0.3">
      <c r="A3115"/>
      <c r="D3115"/>
    </row>
    <row r="3116" spans="1:4" x14ac:dyDescent="0.3">
      <c r="A3116"/>
      <c r="D3116"/>
    </row>
    <row r="3117" spans="1:4" x14ac:dyDescent="0.3">
      <c r="A3117"/>
      <c r="D3117"/>
    </row>
    <row r="3118" spans="1:4" x14ac:dyDescent="0.3">
      <c r="A3118"/>
      <c r="D3118"/>
    </row>
    <row r="3119" spans="1:4" x14ac:dyDescent="0.3">
      <c r="A3119"/>
      <c r="D3119"/>
    </row>
    <row r="3120" spans="1:4" x14ac:dyDescent="0.3">
      <c r="A3120"/>
      <c r="D3120"/>
    </row>
    <row r="3121" spans="1:4" x14ac:dyDescent="0.3">
      <c r="A3121"/>
      <c r="D3121"/>
    </row>
    <row r="3122" spans="1:4" x14ac:dyDescent="0.3">
      <c r="A3122"/>
      <c r="D3122"/>
    </row>
    <row r="3123" spans="1:4" x14ac:dyDescent="0.3">
      <c r="A3123"/>
      <c r="D3123"/>
    </row>
    <row r="3124" spans="1:4" x14ac:dyDescent="0.3">
      <c r="A3124"/>
      <c r="D3124"/>
    </row>
    <row r="3125" spans="1:4" x14ac:dyDescent="0.3">
      <c r="A3125"/>
      <c r="D3125"/>
    </row>
    <row r="3126" spans="1:4" x14ac:dyDescent="0.3">
      <c r="A3126"/>
      <c r="D3126"/>
    </row>
    <row r="3127" spans="1:4" x14ac:dyDescent="0.3">
      <c r="A3127"/>
      <c r="D3127"/>
    </row>
    <row r="3128" spans="1:4" x14ac:dyDescent="0.3">
      <c r="A3128"/>
      <c r="D3128"/>
    </row>
    <row r="3129" spans="1:4" x14ac:dyDescent="0.3">
      <c r="A3129"/>
      <c r="D3129"/>
    </row>
    <row r="3130" spans="1:4" x14ac:dyDescent="0.3">
      <c r="A3130"/>
      <c r="D3130"/>
    </row>
    <row r="3131" spans="1:4" x14ac:dyDescent="0.3">
      <c r="A3131"/>
      <c r="D3131"/>
    </row>
    <row r="3132" spans="1:4" x14ac:dyDescent="0.3">
      <c r="A3132"/>
      <c r="D3132"/>
    </row>
    <row r="3133" spans="1:4" x14ac:dyDescent="0.3">
      <c r="A3133"/>
      <c r="D3133"/>
    </row>
    <row r="3134" spans="1:4" x14ac:dyDescent="0.3">
      <c r="A3134"/>
      <c r="D3134"/>
    </row>
    <row r="3135" spans="1:4" x14ac:dyDescent="0.3">
      <c r="A3135"/>
      <c r="D3135"/>
    </row>
    <row r="3136" spans="1:4" x14ac:dyDescent="0.3">
      <c r="A3136"/>
      <c r="D3136"/>
    </row>
    <row r="3137" spans="1:4" x14ac:dyDescent="0.3">
      <c r="A3137"/>
      <c r="D3137"/>
    </row>
    <row r="3138" spans="1:4" x14ac:dyDescent="0.3">
      <c r="A3138"/>
      <c r="D3138"/>
    </row>
    <row r="3139" spans="1:4" x14ac:dyDescent="0.3">
      <c r="A3139"/>
      <c r="D3139"/>
    </row>
    <row r="3140" spans="1:4" x14ac:dyDescent="0.3">
      <c r="A3140"/>
      <c r="D3140"/>
    </row>
    <row r="3141" spans="1:4" x14ac:dyDescent="0.3">
      <c r="A3141"/>
      <c r="D3141"/>
    </row>
    <row r="3142" spans="1:4" x14ac:dyDescent="0.3">
      <c r="A3142"/>
      <c r="D3142"/>
    </row>
    <row r="3143" spans="1:4" x14ac:dyDescent="0.3">
      <c r="A3143"/>
      <c r="D3143"/>
    </row>
    <row r="3144" spans="1:4" x14ac:dyDescent="0.3">
      <c r="A3144"/>
      <c r="D3144"/>
    </row>
    <row r="3145" spans="1:4" x14ac:dyDescent="0.3">
      <c r="A3145"/>
      <c r="D3145"/>
    </row>
    <row r="3146" spans="1:4" x14ac:dyDescent="0.3">
      <c r="A3146"/>
      <c r="D3146"/>
    </row>
    <row r="3147" spans="1:4" x14ac:dyDescent="0.3">
      <c r="A3147"/>
      <c r="D3147"/>
    </row>
    <row r="3148" spans="1:4" x14ac:dyDescent="0.3">
      <c r="A3148"/>
      <c r="D3148"/>
    </row>
    <row r="3149" spans="1:4" x14ac:dyDescent="0.3">
      <c r="A3149"/>
      <c r="D3149"/>
    </row>
    <row r="3150" spans="1:4" x14ac:dyDescent="0.3">
      <c r="A3150"/>
      <c r="D3150"/>
    </row>
    <row r="3151" spans="1:4" x14ac:dyDescent="0.3">
      <c r="A3151"/>
      <c r="D3151"/>
    </row>
    <row r="3152" spans="1:4" x14ac:dyDescent="0.3">
      <c r="A3152"/>
      <c r="D3152"/>
    </row>
    <row r="3153" spans="1:4" x14ac:dyDescent="0.3">
      <c r="A3153"/>
      <c r="D3153"/>
    </row>
    <row r="3154" spans="1:4" x14ac:dyDescent="0.3">
      <c r="A3154"/>
      <c r="D3154"/>
    </row>
    <row r="3155" spans="1:4" x14ac:dyDescent="0.3">
      <c r="A3155"/>
      <c r="D3155"/>
    </row>
    <row r="3156" spans="1:4" x14ac:dyDescent="0.3">
      <c r="A3156"/>
      <c r="D3156"/>
    </row>
    <row r="3157" spans="1:4" x14ac:dyDescent="0.3">
      <c r="A3157"/>
      <c r="D3157"/>
    </row>
    <row r="3158" spans="1:4" x14ac:dyDescent="0.3">
      <c r="A3158"/>
      <c r="D3158"/>
    </row>
    <row r="3159" spans="1:4" x14ac:dyDescent="0.3">
      <c r="A3159"/>
      <c r="D3159"/>
    </row>
    <row r="3160" spans="1:4" x14ac:dyDescent="0.3">
      <c r="A3160"/>
      <c r="D3160"/>
    </row>
    <row r="3161" spans="1:4" x14ac:dyDescent="0.3">
      <c r="A3161"/>
      <c r="D3161"/>
    </row>
    <row r="3162" spans="1:4" x14ac:dyDescent="0.3">
      <c r="A3162"/>
      <c r="D3162"/>
    </row>
    <row r="3163" spans="1:4" x14ac:dyDescent="0.3">
      <c r="A3163"/>
      <c r="D3163"/>
    </row>
    <row r="3164" spans="1:4" x14ac:dyDescent="0.3">
      <c r="A3164"/>
      <c r="D3164"/>
    </row>
    <row r="3165" spans="1:4" x14ac:dyDescent="0.3">
      <c r="A3165"/>
      <c r="D3165"/>
    </row>
    <row r="3166" spans="1:4" x14ac:dyDescent="0.3">
      <c r="A3166"/>
      <c r="D3166"/>
    </row>
    <row r="3167" spans="1:4" x14ac:dyDescent="0.3">
      <c r="A3167"/>
      <c r="D3167"/>
    </row>
    <row r="3168" spans="1:4" x14ac:dyDescent="0.3">
      <c r="A3168"/>
      <c r="D3168"/>
    </row>
    <row r="3169" spans="1:4" x14ac:dyDescent="0.3">
      <c r="A3169"/>
      <c r="D3169"/>
    </row>
    <row r="3170" spans="1:4" x14ac:dyDescent="0.3">
      <c r="A3170"/>
      <c r="D3170"/>
    </row>
    <row r="3171" spans="1:4" x14ac:dyDescent="0.3">
      <c r="A3171"/>
      <c r="D3171"/>
    </row>
    <row r="3172" spans="1:4" x14ac:dyDescent="0.3">
      <c r="A3172"/>
      <c r="D3172"/>
    </row>
    <row r="3173" spans="1:4" x14ac:dyDescent="0.3">
      <c r="A3173"/>
      <c r="D3173"/>
    </row>
    <row r="3174" spans="1:4" x14ac:dyDescent="0.3">
      <c r="A3174"/>
      <c r="D3174"/>
    </row>
    <row r="3175" spans="1:4" x14ac:dyDescent="0.3">
      <c r="A3175"/>
      <c r="D3175"/>
    </row>
    <row r="3176" spans="1:4" x14ac:dyDescent="0.3">
      <c r="A3176"/>
      <c r="D3176"/>
    </row>
    <row r="3177" spans="1:4" x14ac:dyDescent="0.3">
      <c r="A3177"/>
      <c r="D3177"/>
    </row>
    <row r="3178" spans="1:4" x14ac:dyDescent="0.3">
      <c r="A3178"/>
      <c r="D3178"/>
    </row>
    <row r="3179" spans="1:4" x14ac:dyDescent="0.3">
      <c r="A3179"/>
      <c r="D3179"/>
    </row>
    <row r="3180" spans="1:4" x14ac:dyDescent="0.3">
      <c r="A3180"/>
      <c r="D3180"/>
    </row>
    <row r="3181" spans="1:4" x14ac:dyDescent="0.3">
      <c r="A3181"/>
      <c r="D3181"/>
    </row>
    <row r="3182" spans="1:4" x14ac:dyDescent="0.3">
      <c r="A3182"/>
      <c r="D3182"/>
    </row>
    <row r="3183" spans="1:4" x14ac:dyDescent="0.3">
      <c r="A3183"/>
      <c r="D3183"/>
    </row>
    <row r="3184" spans="1:4" x14ac:dyDescent="0.3">
      <c r="A3184"/>
      <c r="D3184"/>
    </row>
    <row r="3185" spans="1:4" x14ac:dyDescent="0.3">
      <c r="A3185"/>
      <c r="D3185"/>
    </row>
    <row r="3186" spans="1:4" x14ac:dyDescent="0.3">
      <c r="A3186"/>
      <c r="D3186"/>
    </row>
    <row r="3187" spans="1:4" x14ac:dyDescent="0.3">
      <c r="A3187"/>
      <c r="D3187"/>
    </row>
    <row r="3188" spans="1:4" x14ac:dyDescent="0.3">
      <c r="A3188"/>
      <c r="D3188"/>
    </row>
    <row r="3189" spans="1:4" x14ac:dyDescent="0.3">
      <c r="A3189"/>
      <c r="D3189"/>
    </row>
    <row r="3190" spans="1:4" x14ac:dyDescent="0.3">
      <c r="A3190"/>
      <c r="D3190"/>
    </row>
    <row r="3191" spans="1:4" x14ac:dyDescent="0.3">
      <c r="A3191"/>
      <c r="D3191"/>
    </row>
    <row r="3192" spans="1:4" x14ac:dyDescent="0.3">
      <c r="A3192"/>
      <c r="D3192"/>
    </row>
    <row r="3193" spans="1:4" x14ac:dyDescent="0.3">
      <c r="A3193"/>
      <c r="D3193"/>
    </row>
    <row r="3194" spans="1:4" x14ac:dyDescent="0.3">
      <c r="A3194"/>
      <c r="D3194"/>
    </row>
    <row r="3195" spans="1:4" x14ac:dyDescent="0.3">
      <c r="A3195"/>
      <c r="D3195"/>
    </row>
    <row r="3196" spans="1:4" x14ac:dyDescent="0.3">
      <c r="A3196"/>
      <c r="D3196"/>
    </row>
    <row r="3197" spans="1:4" x14ac:dyDescent="0.3">
      <c r="A3197"/>
      <c r="D3197"/>
    </row>
    <row r="3198" spans="1:4" x14ac:dyDescent="0.3">
      <c r="A3198"/>
      <c r="D3198"/>
    </row>
    <row r="3199" spans="1:4" x14ac:dyDescent="0.3">
      <c r="A3199"/>
      <c r="D3199"/>
    </row>
    <row r="3200" spans="1:4" x14ac:dyDescent="0.3">
      <c r="A3200"/>
      <c r="D3200"/>
    </row>
    <row r="3201" spans="1:4" x14ac:dyDescent="0.3">
      <c r="A3201"/>
      <c r="D3201"/>
    </row>
    <row r="3202" spans="1:4" x14ac:dyDescent="0.3">
      <c r="A3202"/>
      <c r="D3202"/>
    </row>
    <row r="3203" spans="1:4" x14ac:dyDescent="0.3">
      <c r="A3203"/>
      <c r="D3203"/>
    </row>
    <row r="3204" spans="1:4" x14ac:dyDescent="0.3">
      <c r="A3204"/>
      <c r="D3204"/>
    </row>
    <row r="3205" spans="1:4" x14ac:dyDescent="0.3">
      <c r="A3205"/>
      <c r="D3205"/>
    </row>
    <row r="3206" spans="1:4" x14ac:dyDescent="0.3">
      <c r="A3206"/>
      <c r="D3206"/>
    </row>
    <row r="3207" spans="1:4" x14ac:dyDescent="0.3">
      <c r="A3207"/>
      <c r="D3207"/>
    </row>
    <row r="3208" spans="1:4" x14ac:dyDescent="0.3">
      <c r="A3208"/>
      <c r="D3208"/>
    </row>
    <row r="3209" spans="1:4" x14ac:dyDescent="0.3">
      <c r="A3209"/>
      <c r="D3209"/>
    </row>
    <row r="3210" spans="1:4" x14ac:dyDescent="0.3">
      <c r="A3210"/>
      <c r="D3210"/>
    </row>
    <row r="3211" spans="1:4" x14ac:dyDescent="0.3">
      <c r="A3211"/>
      <c r="D3211"/>
    </row>
    <row r="3212" spans="1:4" x14ac:dyDescent="0.3">
      <c r="A3212"/>
      <c r="D3212"/>
    </row>
    <row r="3213" spans="1:4" x14ac:dyDescent="0.3">
      <c r="A3213"/>
      <c r="D3213"/>
    </row>
    <row r="3214" spans="1:4" x14ac:dyDescent="0.3">
      <c r="A3214"/>
      <c r="D3214"/>
    </row>
    <row r="3215" spans="1:4" x14ac:dyDescent="0.3">
      <c r="A3215"/>
      <c r="D3215"/>
    </row>
    <row r="3216" spans="1:4" x14ac:dyDescent="0.3">
      <c r="A3216"/>
      <c r="D3216"/>
    </row>
    <row r="3217" spans="1:4" x14ac:dyDescent="0.3">
      <c r="A3217"/>
      <c r="D3217"/>
    </row>
    <row r="3218" spans="1:4" x14ac:dyDescent="0.3">
      <c r="A3218"/>
      <c r="D3218"/>
    </row>
    <row r="3219" spans="1:4" x14ac:dyDescent="0.3">
      <c r="A3219"/>
      <c r="D3219"/>
    </row>
    <row r="3220" spans="1:4" x14ac:dyDescent="0.3">
      <c r="A3220"/>
      <c r="D3220"/>
    </row>
    <row r="3221" spans="1:4" x14ac:dyDescent="0.3">
      <c r="A3221"/>
      <c r="D3221"/>
    </row>
    <row r="3222" spans="1:4" x14ac:dyDescent="0.3">
      <c r="A3222"/>
      <c r="D3222"/>
    </row>
    <row r="3223" spans="1:4" x14ac:dyDescent="0.3">
      <c r="A3223"/>
      <c r="D3223"/>
    </row>
    <row r="3224" spans="1:4" x14ac:dyDescent="0.3">
      <c r="A3224"/>
      <c r="D3224"/>
    </row>
    <row r="3225" spans="1:4" x14ac:dyDescent="0.3">
      <c r="A3225"/>
      <c r="D3225"/>
    </row>
    <row r="3226" spans="1:4" x14ac:dyDescent="0.3">
      <c r="A3226"/>
      <c r="D3226"/>
    </row>
    <row r="3227" spans="1:4" x14ac:dyDescent="0.3">
      <c r="A3227"/>
      <c r="D3227"/>
    </row>
    <row r="3228" spans="1:4" x14ac:dyDescent="0.3">
      <c r="A3228"/>
      <c r="D3228"/>
    </row>
    <row r="3229" spans="1:4" x14ac:dyDescent="0.3">
      <c r="A3229"/>
      <c r="D3229"/>
    </row>
    <row r="3230" spans="1:4" x14ac:dyDescent="0.3">
      <c r="A3230"/>
      <c r="D3230"/>
    </row>
    <row r="3231" spans="1:4" x14ac:dyDescent="0.3">
      <c r="A3231"/>
      <c r="D3231"/>
    </row>
    <row r="3232" spans="1:4" x14ac:dyDescent="0.3">
      <c r="A3232"/>
      <c r="D3232"/>
    </row>
    <row r="3233" spans="1:4" x14ac:dyDescent="0.3">
      <c r="A3233"/>
      <c r="D3233"/>
    </row>
    <row r="3234" spans="1:4" x14ac:dyDescent="0.3">
      <c r="A3234"/>
      <c r="D3234"/>
    </row>
    <row r="3235" spans="1:4" x14ac:dyDescent="0.3">
      <c r="A3235"/>
      <c r="D3235"/>
    </row>
    <row r="3236" spans="1:4" x14ac:dyDescent="0.3">
      <c r="A3236"/>
      <c r="D3236"/>
    </row>
    <row r="3237" spans="1:4" x14ac:dyDescent="0.3">
      <c r="A3237"/>
      <c r="D3237"/>
    </row>
    <row r="3238" spans="1:4" x14ac:dyDescent="0.3">
      <c r="A3238"/>
      <c r="D3238"/>
    </row>
    <row r="3239" spans="1:4" x14ac:dyDescent="0.3">
      <c r="A3239"/>
      <c r="D3239"/>
    </row>
    <row r="3240" spans="1:4" x14ac:dyDescent="0.3">
      <c r="A3240"/>
      <c r="D3240"/>
    </row>
    <row r="3241" spans="1:4" x14ac:dyDescent="0.3">
      <c r="A3241"/>
      <c r="D3241"/>
    </row>
    <row r="3242" spans="1:4" x14ac:dyDescent="0.3">
      <c r="A3242"/>
      <c r="D3242"/>
    </row>
    <row r="3243" spans="1:4" x14ac:dyDescent="0.3">
      <c r="A3243"/>
      <c r="D3243"/>
    </row>
    <row r="3244" spans="1:4" x14ac:dyDescent="0.3">
      <c r="A3244"/>
      <c r="D3244"/>
    </row>
    <row r="3245" spans="1:4" x14ac:dyDescent="0.3">
      <c r="A3245"/>
      <c r="D3245"/>
    </row>
    <row r="3246" spans="1:4" x14ac:dyDescent="0.3">
      <c r="A3246"/>
      <c r="D3246"/>
    </row>
    <row r="3247" spans="1:4" x14ac:dyDescent="0.3">
      <c r="A3247"/>
      <c r="D3247"/>
    </row>
    <row r="3248" spans="1:4" x14ac:dyDescent="0.3">
      <c r="A3248"/>
      <c r="D3248"/>
    </row>
    <row r="3249" spans="1:4" x14ac:dyDescent="0.3">
      <c r="A3249"/>
      <c r="D3249"/>
    </row>
    <row r="3250" spans="1:4" x14ac:dyDescent="0.3">
      <c r="A3250"/>
      <c r="D3250"/>
    </row>
    <row r="3251" spans="1:4" x14ac:dyDescent="0.3">
      <c r="A3251"/>
      <c r="D3251"/>
    </row>
    <row r="3252" spans="1:4" x14ac:dyDescent="0.3">
      <c r="A3252"/>
      <c r="D3252"/>
    </row>
    <row r="3253" spans="1:4" x14ac:dyDescent="0.3">
      <c r="A3253"/>
      <c r="D3253"/>
    </row>
    <row r="3254" spans="1:4" x14ac:dyDescent="0.3">
      <c r="A3254"/>
      <c r="D3254"/>
    </row>
    <row r="3255" spans="1:4" x14ac:dyDescent="0.3">
      <c r="A3255"/>
      <c r="D3255"/>
    </row>
    <row r="3256" spans="1:4" x14ac:dyDescent="0.3">
      <c r="A3256"/>
      <c r="D3256"/>
    </row>
    <row r="3257" spans="1:4" x14ac:dyDescent="0.3">
      <c r="A3257"/>
      <c r="D3257"/>
    </row>
    <row r="3258" spans="1:4" x14ac:dyDescent="0.3">
      <c r="A3258"/>
      <c r="D3258"/>
    </row>
    <row r="3259" spans="1:4" x14ac:dyDescent="0.3">
      <c r="A3259"/>
      <c r="D3259"/>
    </row>
    <row r="3260" spans="1:4" x14ac:dyDescent="0.3">
      <c r="A3260"/>
      <c r="D3260"/>
    </row>
    <row r="3261" spans="1:4" x14ac:dyDescent="0.3">
      <c r="A3261"/>
      <c r="D3261"/>
    </row>
    <row r="3262" spans="1:4" x14ac:dyDescent="0.3">
      <c r="A3262"/>
      <c r="D3262"/>
    </row>
    <row r="3263" spans="1:4" x14ac:dyDescent="0.3">
      <c r="A3263"/>
      <c r="D3263"/>
    </row>
    <row r="3264" spans="1:4" x14ac:dyDescent="0.3">
      <c r="A3264"/>
      <c r="D3264"/>
    </row>
    <row r="3265" spans="1:4" x14ac:dyDescent="0.3">
      <c r="A3265"/>
      <c r="D3265"/>
    </row>
    <row r="3266" spans="1:4" x14ac:dyDescent="0.3">
      <c r="A3266"/>
      <c r="D3266"/>
    </row>
    <row r="3267" spans="1:4" x14ac:dyDescent="0.3">
      <c r="A3267"/>
      <c r="D3267"/>
    </row>
    <row r="3268" spans="1:4" x14ac:dyDescent="0.3">
      <c r="A3268"/>
      <c r="D3268"/>
    </row>
    <row r="3269" spans="1:4" x14ac:dyDescent="0.3">
      <c r="A3269"/>
      <c r="D3269"/>
    </row>
    <row r="3270" spans="1:4" x14ac:dyDescent="0.3">
      <c r="A3270"/>
      <c r="D3270"/>
    </row>
    <row r="3271" spans="1:4" x14ac:dyDescent="0.3">
      <c r="A3271"/>
      <c r="D3271"/>
    </row>
    <row r="3272" spans="1:4" x14ac:dyDescent="0.3">
      <c r="A3272"/>
      <c r="D3272"/>
    </row>
    <row r="3273" spans="1:4" x14ac:dyDescent="0.3">
      <c r="A3273"/>
      <c r="D3273"/>
    </row>
    <row r="3274" spans="1:4" x14ac:dyDescent="0.3">
      <c r="A3274"/>
      <c r="D3274"/>
    </row>
    <row r="3275" spans="1:4" x14ac:dyDescent="0.3">
      <c r="A3275"/>
      <c r="D3275"/>
    </row>
    <row r="3276" spans="1:4" x14ac:dyDescent="0.3">
      <c r="A3276"/>
      <c r="D3276"/>
    </row>
    <row r="3277" spans="1:4" x14ac:dyDescent="0.3">
      <c r="A3277"/>
      <c r="D3277"/>
    </row>
    <row r="3278" spans="1:4" x14ac:dyDescent="0.3">
      <c r="A3278"/>
      <c r="D3278"/>
    </row>
    <row r="3279" spans="1:4" x14ac:dyDescent="0.3">
      <c r="A3279"/>
      <c r="D3279"/>
    </row>
    <row r="3280" spans="1:4" x14ac:dyDescent="0.3">
      <c r="A3280"/>
      <c r="D3280"/>
    </row>
    <row r="3281" spans="1:4" x14ac:dyDescent="0.3">
      <c r="A3281"/>
      <c r="D3281"/>
    </row>
    <row r="3282" spans="1:4" x14ac:dyDescent="0.3">
      <c r="A3282"/>
      <c r="D3282"/>
    </row>
    <row r="3283" spans="1:4" x14ac:dyDescent="0.3">
      <c r="A3283"/>
      <c r="D3283"/>
    </row>
    <row r="3284" spans="1:4" x14ac:dyDescent="0.3">
      <c r="A3284"/>
      <c r="D3284"/>
    </row>
    <row r="3285" spans="1:4" x14ac:dyDescent="0.3">
      <c r="A3285"/>
      <c r="D3285"/>
    </row>
    <row r="3286" spans="1:4" x14ac:dyDescent="0.3">
      <c r="A3286"/>
      <c r="D3286"/>
    </row>
    <row r="3287" spans="1:4" x14ac:dyDescent="0.3">
      <c r="A3287"/>
      <c r="D3287"/>
    </row>
    <row r="3288" spans="1:4" x14ac:dyDescent="0.3">
      <c r="A3288"/>
      <c r="D3288"/>
    </row>
    <row r="3289" spans="1:4" x14ac:dyDescent="0.3">
      <c r="A3289"/>
      <c r="D3289"/>
    </row>
    <row r="3290" spans="1:4" x14ac:dyDescent="0.3">
      <c r="A3290"/>
      <c r="D3290"/>
    </row>
    <row r="3291" spans="1:4" x14ac:dyDescent="0.3">
      <c r="A3291"/>
      <c r="D3291"/>
    </row>
    <row r="3292" spans="1:4" x14ac:dyDescent="0.3">
      <c r="A3292"/>
      <c r="D3292"/>
    </row>
    <row r="3293" spans="1:4" x14ac:dyDescent="0.3">
      <c r="A3293"/>
      <c r="D3293"/>
    </row>
    <row r="3294" spans="1:4" x14ac:dyDescent="0.3">
      <c r="A3294"/>
      <c r="D3294"/>
    </row>
    <row r="3295" spans="1:4" x14ac:dyDescent="0.3">
      <c r="A3295"/>
      <c r="D3295"/>
    </row>
    <row r="3296" spans="1:4" x14ac:dyDescent="0.3">
      <c r="A3296"/>
      <c r="D3296"/>
    </row>
    <row r="3297" spans="1:4" x14ac:dyDescent="0.3">
      <c r="A3297"/>
      <c r="D3297"/>
    </row>
    <row r="3298" spans="1:4" x14ac:dyDescent="0.3">
      <c r="A3298"/>
      <c r="D3298"/>
    </row>
    <row r="3299" spans="1:4" x14ac:dyDescent="0.3">
      <c r="A3299"/>
      <c r="D3299"/>
    </row>
    <row r="3300" spans="1:4" x14ac:dyDescent="0.3">
      <c r="A3300"/>
      <c r="D3300"/>
    </row>
    <row r="3301" spans="1:4" x14ac:dyDescent="0.3">
      <c r="A3301"/>
      <c r="D3301"/>
    </row>
    <row r="3302" spans="1:4" x14ac:dyDescent="0.3">
      <c r="A3302"/>
      <c r="D3302"/>
    </row>
    <row r="3303" spans="1:4" x14ac:dyDescent="0.3">
      <c r="A3303"/>
      <c r="D3303"/>
    </row>
    <row r="3304" spans="1:4" x14ac:dyDescent="0.3">
      <c r="A3304"/>
      <c r="D3304"/>
    </row>
    <row r="3305" spans="1:4" x14ac:dyDescent="0.3">
      <c r="A3305"/>
      <c r="D3305"/>
    </row>
    <row r="3306" spans="1:4" x14ac:dyDescent="0.3">
      <c r="A3306"/>
      <c r="D3306"/>
    </row>
    <row r="3307" spans="1:4" x14ac:dyDescent="0.3">
      <c r="A3307"/>
      <c r="D3307"/>
    </row>
    <row r="3308" spans="1:4" x14ac:dyDescent="0.3">
      <c r="A3308"/>
      <c r="D3308"/>
    </row>
    <row r="3309" spans="1:4" x14ac:dyDescent="0.3">
      <c r="A3309"/>
      <c r="D3309"/>
    </row>
    <row r="3310" spans="1:4" x14ac:dyDescent="0.3">
      <c r="A3310"/>
      <c r="D3310"/>
    </row>
    <row r="3311" spans="1:4" x14ac:dyDescent="0.3">
      <c r="A3311"/>
      <c r="D3311"/>
    </row>
    <row r="3312" spans="1:4" x14ac:dyDescent="0.3">
      <c r="A3312"/>
      <c r="D3312"/>
    </row>
    <row r="3313" spans="1:4" x14ac:dyDescent="0.3">
      <c r="A3313"/>
      <c r="D3313"/>
    </row>
    <row r="3314" spans="1:4" x14ac:dyDescent="0.3">
      <c r="A3314"/>
      <c r="D3314"/>
    </row>
    <row r="3315" spans="1:4" x14ac:dyDescent="0.3">
      <c r="A3315"/>
      <c r="D3315"/>
    </row>
    <row r="3316" spans="1:4" x14ac:dyDescent="0.3">
      <c r="A3316"/>
      <c r="D3316"/>
    </row>
    <row r="3317" spans="1:4" x14ac:dyDescent="0.3">
      <c r="A3317"/>
      <c r="D3317"/>
    </row>
    <row r="3318" spans="1:4" x14ac:dyDescent="0.3">
      <c r="A3318"/>
      <c r="D3318"/>
    </row>
    <row r="3319" spans="1:4" x14ac:dyDescent="0.3">
      <c r="A3319"/>
      <c r="D3319"/>
    </row>
    <row r="3320" spans="1:4" x14ac:dyDescent="0.3">
      <c r="A3320"/>
      <c r="D3320"/>
    </row>
    <row r="3321" spans="1:4" x14ac:dyDescent="0.3">
      <c r="A3321"/>
      <c r="D3321"/>
    </row>
    <row r="3322" spans="1:4" x14ac:dyDescent="0.3">
      <c r="A3322"/>
      <c r="D3322"/>
    </row>
    <row r="3323" spans="1:4" x14ac:dyDescent="0.3">
      <c r="A3323"/>
      <c r="D3323"/>
    </row>
    <row r="3324" spans="1:4" x14ac:dyDescent="0.3">
      <c r="A3324"/>
      <c r="D3324"/>
    </row>
    <row r="3325" spans="1:4" x14ac:dyDescent="0.3">
      <c r="A3325"/>
      <c r="D3325"/>
    </row>
    <row r="3326" spans="1:4" x14ac:dyDescent="0.3">
      <c r="A3326"/>
      <c r="D3326"/>
    </row>
    <row r="3327" spans="1:4" x14ac:dyDescent="0.3">
      <c r="A3327"/>
      <c r="D3327"/>
    </row>
    <row r="3328" spans="1:4" x14ac:dyDescent="0.3">
      <c r="A3328"/>
      <c r="D3328"/>
    </row>
    <row r="3329" spans="1:4" x14ac:dyDescent="0.3">
      <c r="A3329"/>
      <c r="D3329"/>
    </row>
    <row r="3330" spans="1:4" x14ac:dyDescent="0.3">
      <c r="A3330"/>
      <c r="D3330"/>
    </row>
    <row r="3331" spans="1:4" x14ac:dyDescent="0.3">
      <c r="A3331"/>
      <c r="D3331"/>
    </row>
    <row r="3332" spans="1:4" x14ac:dyDescent="0.3">
      <c r="A3332"/>
      <c r="D3332"/>
    </row>
    <row r="3333" spans="1:4" x14ac:dyDescent="0.3">
      <c r="A3333"/>
      <c r="D3333"/>
    </row>
    <row r="3334" spans="1:4" x14ac:dyDescent="0.3">
      <c r="A3334"/>
      <c r="D3334"/>
    </row>
    <row r="3335" spans="1:4" x14ac:dyDescent="0.3">
      <c r="A3335"/>
      <c r="D3335"/>
    </row>
    <row r="3336" spans="1:4" x14ac:dyDescent="0.3">
      <c r="A3336"/>
      <c r="D3336"/>
    </row>
    <row r="3337" spans="1:4" x14ac:dyDescent="0.3">
      <c r="A3337"/>
      <c r="D3337"/>
    </row>
    <row r="3338" spans="1:4" x14ac:dyDescent="0.3">
      <c r="A3338"/>
      <c r="D3338"/>
    </row>
    <row r="3339" spans="1:4" x14ac:dyDescent="0.3">
      <c r="A3339"/>
      <c r="D3339"/>
    </row>
    <row r="3340" spans="1:4" x14ac:dyDescent="0.3">
      <c r="A3340"/>
      <c r="D3340"/>
    </row>
    <row r="3341" spans="1:4" x14ac:dyDescent="0.3">
      <c r="A3341"/>
      <c r="D3341"/>
    </row>
    <row r="3342" spans="1:4" x14ac:dyDescent="0.3">
      <c r="A3342"/>
      <c r="D3342"/>
    </row>
    <row r="3343" spans="1:4" x14ac:dyDescent="0.3">
      <c r="A3343"/>
      <c r="D3343"/>
    </row>
    <row r="3344" spans="1:4" x14ac:dyDescent="0.3">
      <c r="A3344"/>
      <c r="D3344"/>
    </row>
    <row r="3345" spans="1:4" x14ac:dyDescent="0.3">
      <c r="A3345"/>
      <c r="D3345"/>
    </row>
    <row r="3346" spans="1:4" x14ac:dyDescent="0.3">
      <c r="A3346"/>
      <c r="D3346"/>
    </row>
    <row r="3347" spans="1:4" x14ac:dyDescent="0.3">
      <c r="A3347"/>
      <c r="D3347"/>
    </row>
    <row r="3348" spans="1:4" x14ac:dyDescent="0.3">
      <c r="A3348"/>
      <c r="D3348"/>
    </row>
    <row r="3349" spans="1:4" x14ac:dyDescent="0.3">
      <c r="A3349"/>
      <c r="D3349"/>
    </row>
    <row r="3350" spans="1:4" x14ac:dyDescent="0.3">
      <c r="A3350"/>
      <c r="D3350"/>
    </row>
    <row r="3351" spans="1:4" x14ac:dyDescent="0.3">
      <c r="A3351"/>
      <c r="D3351"/>
    </row>
    <row r="3352" spans="1:4" x14ac:dyDescent="0.3">
      <c r="A3352"/>
      <c r="D3352"/>
    </row>
    <row r="3353" spans="1:4" x14ac:dyDescent="0.3">
      <c r="A3353"/>
      <c r="D3353"/>
    </row>
    <row r="3354" spans="1:4" x14ac:dyDescent="0.3">
      <c r="A3354"/>
      <c r="D3354"/>
    </row>
    <row r="3355" spans="1:4" x14ac:dyDescent="0.3">
      <c r="A3355"/>
      <c r="D3355"/>
    </row>
    <row r="3356" spans="1:4" x14ac:dyDescent="0.3">
      <c r="A3356"/>
      <c r="D3356"/>
    </row>
    <row r="3357" spans="1:4" x14ac:dyDescent="0.3">
      <c r="A3357"/>
      <c r="D3357"/>
    </row>
    <row r="3358" spans="1:4" x14ac:dyDescent="0.3">
      <c r="A3358"/>
      <c r="D3358"/>
    </row>
    <row r="3359" spans="1:4" x14ac:dyDescent="0.3">
      <c r="A3359"/>
      <c r="D3359"/>
    </row>
    <row r="3360" spans="1:4" x14ac:dyDescent="0.3">
      <c r="A3360"/>
      <c r="D3360"/>
    </row>
    <row r="3361" spans="1:4" x14ac:dyDescent="0.3">
      <c r="A3361"/>
      <c r="D3361"/>
    </row>
    <row r="3362" spans="1:4" x14ac:dyDescent="0.3">
      <c r="A3362"/>
      <c r="D3362"/>
    </row>
    <row r="3363" spans="1:4" x14ac:dyDescent="0.3">
      <c r="A3363"/>
      <c r="D3363"/>
    </row>
    <row r="3364" spans="1:4" x14ac:dyDescent="0.3">
      <c r="A3364"/>
      <c r="D3364"/>
    </row>
    <row r="3365" spans="1:4" x14ac:dyDescent="0.3">
      <c r="A3365"/>
      <c r="D3365"/>
    </row>
    <row r="3366" spans="1:4" x14ac:dyDescent="0.3">
      <c r="A3366"/>
      <c r="D3366"/>
    </row>
    <row r="3367" spans="1:4" x14ac:dyDescent="0.3">
      <c r="A3367"/>
      <c r="D3367"/>
    </row>
    <row r="3368" spans="1:4" x14ac:dyDescent="0.3">
      <c r="A3368"/>
      <c r="D3368"/>
    </row>
    <row r="3369" spans="1:4" x14ac:dyDescent="0.3">
      <c r="A3369"/>
      <c r="D3369"/>
    </row>
    <row r="3370" spans="1:4" x14ac:dyDescent="0.3">
      <c r="A3370"/>
      <c r="D3370"/>
    </row>
    <row r="3371" spans="1:4" x14ac:dyDescent="0.3">
      <c r="A3371"/>
      <c r="D3371"/>
    </row>
    <row r="3372" spans="1:4" x14ac:dyDescent="0.3">
      <c r="A3372"/>
      <c r="D3372"/>
    </row>
    <row r="3373" spans="1:4" x14ac:dyDescent="0.3">
      <c r="A3373"/>
      <c r="D3373"/>
    </row>
    <row r="3374" spans="1:4" x14ac:dyDescent="0.3">
      <c r="A3374"/>
      <c r="D3374"/>
    </row>
    <row r="3375" spans="1:4" x14ac:dyDescent="0.3">
      <c r="A3375"/>
      <c r="D3375"/>
    </row>
    <row r="3376" spans="1:4" x14ac:dyDescent="0.3">
      <c r="A3376"/>
      <c r="D3376"/>
    </row>
    <row r="3377" spans="1:4" x14ac:dyDescent="0.3">
      <c r="A3377"/>
      <c r="D3377"/>
    </row>
    <row r="3378" spans="1:4" x14ac:dyDescent="0.3">
      <c r="A3378"/>
      <c r="D3378"/>
    </row>
    <row r="3379" spans="1:4" x14ac:dyDescent="0.3">
      <c r="A3379"/>
      <c r="D3379"/>
    </row>
    <row r="3380" spans="1:4" x14ac:dyDescent="0.3">
      <c r="A3380"/>
      <c r="D3380"/>
    </row>
    <row r="3381" spans="1:4" x14ac:dyDescent="0.3">
      <c r="A3381"/>
      <c r="D3381"/>
    </row>
    <row r="3382" spans="1:4" x14ac:dyDescent="0.3">
      <c r="A3382"/>
      <c r="D3382"/>
    </row>
    <row r="3383" spans="1:4" x14ac:dyDescent="0.3">
      <c r="A3383"/>
      <c r="D3383"/>
    </row>
    <row r="3384" spans="1:4" x14ac:dyDescent="0.3">
      <c r="A3384"/>
      <c r="D3384"/>
    </row>
    <row r="3385" spans="1:4" x14ac:dyDescent="0.3">
      <c r="A3385"/>
      <c r="D3385"/>
    </row>
    <row r="3386" spans="1:4" x14ac:dyDescent="0.3">
      <c r="A3386"/>
      <c r="D3386"/>
    </row>
    <row r="3387" spans="1:4" x14ac:dyDescent="0.3">
      <c r="A3387"/>
      <c r="D3387"/>
    </row>
    <row r="3388" spans="1:4" x14ac:dyDescent="0.3">
      <c r="A3388"/>
      <c r="D3388"/>
    </row>
    <row r="3389" spans="1:4" x14ac:dyDescent="0.3">
      <c r="A3389"/>
      <c r="D3389"/>
    </row>
    <row r="3390" spans="1:4" x14ac:dyDescent="0.3">
      <c r="A3390"/>
      <c r="D3390"/>
    </row>
    <row r="3391" spans="1:4" x14ac:dyDescent="0.3">
      <c r="A3391"/>
      <c r="D3391"/>
    </row>
    <row r="3392" spans="1:4" x14ac:dyDescent="0.3">
      <c r="A3392"/>
      <c r="D3392"/>
    </row>
    <row r="3393" spans="1:4" x14ac:dyDescent="0.3">
      <c r="A3393"/>
      <c r="D3393"/>
    </row>
    <row r="3394" spans="1:4" x14ac:dyDescent="0.3">
      <c r="A3394"/>
      <c r="D3394"/>
    </row>
    <row r="3395" spans="1:4" x14ac:dyDescent="0.3">
      <c r="A3395"/>
      <c r="D3395"/>
    </row>
    <row r="3396" spans="1:4" x14ac:dyDescent="0.3">
      <c r="A3396"/>
      <c r="D3396"/>
    </row>
    <row r="3397" spans="1:4" x14ac:dyDescent="0.3">
      <c r="A3397"/>
      <c r="D3397"/>
    </row>
    <row r="3398" spans="1:4" x14ac:dyDescent="0.3">
      <c r="A3398"/>
      <c r="D3398"/>
    </row>
    <row r="3399" spans="1:4" x14ac:dyDescent="0.3">
      <c r="A3399"/>
      <c r="D3399"/>
    </row>
    <row r="3400" spans="1:4" x14ac:dyDescent="0.3">
      <c r="A3400"/>
      <c r="D3400"/>
    </row>
    <row r="3401" spans="1:4" x14ac:dyDescent="0.3">
      <c r="A3401"/>
      <c r="D3401"/>
    </row>
    <row r="3402" spans="1:4" x14ac:dyDescent="0.3">
      <c r="A3402"/>
      <c r="D3402"/>
    </row>
    <row r="3403" spans="1:4" x14ac:dyDescent="0.3">
      <c r="A3403"/>
      <c r="D3403"/>
    </row>
    <row r="3404" spans="1:4" x14ac:dyDescent="0.3">
      <c r="A3404"/>
      <c r="D3404"/>
    </row>
    <row r="3405" spans="1:4" x14ac:dyDescent="0.3">
      <c r="A3405"/>
      <c r="D3405"/>
    </row>
    <row r="3406" spans="1:4" x14ac:dyDescent="0.3">
      <c r="A3406"/>
      <c r="D3406"/>
    </row>
    <row r="3407" spans="1:4" x14ac:dyDescent="0.3">
      <c r="A3407"/>
      <c r="D3407"/>
    </row>
    <row r="3408" spans="1:4" x14ac:dyDescent="0.3">
      <c r="A3408"/>
      <c r="D3408"/>
    </row>
    <row r="3409" spans="1:4" x14ac:dyDescent="0.3">
      <c r="A3409"/>
      <c r="D3409"/>
    </row>
    <row r="3410" spans="1:4" x14ac:dyDescent="0.3">
      <c r="A3410"/>
      <c r="D3410"/>
    </row>
    <row r="3411" spans="1:4" x14ac:dyDescent="0.3">
      <c r="A3411"/>
      <c r="D3411"/>
    </row>
    <row r="3412" spans="1:4" x14ac:dyDescent="0.3">
      <c r="A3412"/>
      <c r="D3412"/>
    </row>
    <row r="3413" spans="1:4" x14ac:dyDescent="0.3">
      <c r="A3413"/>
      <c r="D3413"/>
    </row>
    <row r="3414" spans="1:4" x14ac:dyDescent="0.3">
      <c r="A3414"/>
      <c r="D3414"/>
    </row>
    <row r="3415" spans="1:4" x14ac:dyDescent="0.3">
      <c r="A3415"/>
      <c r="D3415"/>
    </row>
    <row r="3416" spans="1:4" x14ac:dyDescent="0.3">
      <c r="A3416"/>
      <c r="D3416"/>
    </row>
    <row r="3417" spans="1:4" x14ac:dyDescent="0.3">
      <c r="A3417"/>
      <c r="D3417"/>
    </row>
    <row r="3418" spans="1:4" x14ac:dyDescent="0.3">
      <c r="A3418"/>
      <c r="D3418"/>
    </row>
    <row r="3419" spans="1:4" x14ac:dyDescent="0.3">
      <c r="A3419"/>
      <c r="D3419"/>
    </row>
    <row r="3420" spans="1:4" x14ac:dyDescent="0.3">
      <c r="A3420"/>
      <c r="D3420"/>
    </row>
    <row r="3421" spans="1:4" x14ac:dyDescent="0.3">
      <c r="A3421"/>
      <c r="D3421"/>
    </row>
    <row r="3422" spans="1:4" x14ac:dyDescent="0.3">
      <c r="A3422"/>
      <c r="D3422"/>
    </row>
    <row r="3423" spans="1:4" x14ac:dyDescent="0.3">
      <c r="A3423"/>
      <c r="D3423"/>
    </row>
    <row r="3424" spans="1:4" x14ac:dyDescent="0.3">
      <c r="A3424"/>
      <c r="D3424"/>
    </row>
    <row r="3425" spans="1:4" x14ac:dyDescent="0.3">
      <c r="A3425"/>
      <c r="D3425"/>
    </row>
    <row r="3426" spans="1:4" x14ac:dyDescent="0.3">
      <c r="A3426"/>
      <c r="D3426"/>
    </row>
    <row r="3427" spans="1:4" x14ac:dyDescent="0.3">
      <c r="A3427"/>
      <c r="D3427"/>
    </row>
    <row r="3428" spans="1:4" x14ac:dyDescent="0.3">
      <c r="A3428"/>
      <c r="D3428"/>
    </row>
    <row r="3429" spans="1:4" x14ac:dyDescent="0.3">
      <c r="A3429"/>
      <c r="D3429"/>
    </row>
    <row r="3430" spans="1:4" x14ac:dyDescent="0.3">
      <c r="A3430"/>
      <c r="D3430"/>
    </row>
    <row r="3431" spans="1:4" x14ac:dyDescent="0.3">
      <c r="A3431"/>
      <c r="D3431"/>
    </row>
    <row r="3432" spans="1:4" x14ac:dyDescent="0.3">
      <c r="A3432"/>
      <c r="D3432"/>
    </row>
    <row r="3433" spans="1:4" x14ac:dyDescent="0.3">
      <c r="A3433"/>
      <c r="D3433"/>
    </row>
    <row r="3434" spans="1:4" x14ac:dyDescent="0.3">
      <c r="A3434"/>
      <c r="D3434"/>
    </row>
    <row r="3435" spans="1:4" x14ac:dyDescent="0.3">
      <c r="A3435"/>
      <c r="D3435"/>
    </row>
    <row r="3436" spans="1:4" x14ac:dyDescent="0.3">
      <c r="A3436"/>
      <c r="D3436"/>
    </row>
    <row r="3437" spans="1:4" x14ac:dyDescent="0.3">
      <c r="A3437"/>
      <c r="D3437"/>
    </row>
    <row r="3438" spans="1:4" x14ac:dyDescent="0.3">
      <c r="A3438"/>
      <c r="D3438"/>
    </row>
    <row r="3439" spans="1:4" x14ac:dyDescent="0.3">
      <c r="A3439"/>
      <c r="D3439"/>
    </row>
    <row r="3440" spans="1:4" x14ac:dyDescent="0.3">
      <c r="A3440"/>
      <c r="D3440"/>
    </row>
    <row r="3441" spans="1:4" x14ac:dyDescent="0.3">
      <c r="A3441"/>
      <c r="D3441"/>
    </row>
    <row r="3442" spans="1:4" x14ac:dyDescent="0.3">
      <c r="A3442"/>
      <c r="D3442"/>
    </row>
    <row r="3443" spans="1:4" x14ac:dyDescent="0.3">
      <c r="A3443"/>
      <c r="D3443"/>
    </row>
    <row r="3444" spans="1:4" x14ac:dyDescent="0.3">
      <c r="A3444"/>
      <c r="D3444"/>
    </row>
    <row r="3445" spans="1:4" x14ac:dyDescent="0.3">
      <c r="A3445"/>
      <c r="D3445"/>
    </row>
    <row r="3446" spans="1:4" x14ac:dyDescent="0.3">
      <c r="A3446"/>
      <c r="D3446"/>
    </row>
    <row r="3447" spans="1:4" x14ac:dyDescent="0.3">
      <c r="A3447"/>
      <c r="D3447"/>
    </row>
    <row r="3448" spans="1:4" x14ac:dyDescent="0.3">
      <c r="A3448"/>
      <c r="D3448"/>
    </row>
    <row r="3449" spans="1:4" x14ac:dyDescent="0.3">
      <c r="A3449"/>
      <c r="D3449"/>
    </row>
    <row r="3450" spans="1:4" x14ac:dyDescent="0.3">
      <c r="A3450"/>
      <c r="D3450"/>
    </row>
    <row r="3451" spans="1:4" x14ac:dyDescent="0.3">
      <c r="A3451"/>
      <c r="D3451"/>
    </row>
    <row r="3452" spans="1:4" x14ac:dyDescent="0.3">
      <c r="A3452"/>
      <c r="D3452"/>
    </row>
    <row r="3453" spans="1:4" x14ac:dyDescent="0.3">
      <c r="A3453"/>
      <c r="D3453"/>
    </row>
    <row r="3454" spans="1:4" x14ac:dyDescent="0.3">
      <c r="A3454"/>
      <c r="D3454"/>
    </row>
    <row r="3455" spans="1:4" x14ac:dyDescent="0.3">
      <c r="A3455"/>
      <c r="D3455"/>
    </row>
    <row r="3456" spans="1:4" x14ac:dyDescent="0.3">
      <c r="A3456"/>
      <c r="D3456"/>
    </row>
    <row r="3457" spans="1:4" x14ac:dyDescent="0.3">
      <c r="A3457"/>
      <c r="D3457"/>
    </row>
    <row r="3458" spans="1:4" x14ac:dyDescent="0.3">
      <c r="A3458"/>
      <c r="D3458"/>
    </row>
    <row r="3459" spans="1:4" x14ac:dyDescent="0.3">
      <c r="A3459"/>
      <c r="D3459"/>
    </row>
    <row r="3460" spans="1:4" x14ac:dyDescent="0.3">
      <c r="A3460"/>
      <c r="D3460"/>
    </row>
    <row r="3461" spans="1:4" x14ac:dyDescent="0.3">
      <c r="A3461"/>
      <c r="D3461"/>
    </row>
    <row r="3462" spans="1:4" x14ac:dyDescent="0.3">
      <c r="A3462"/>
      <c r="D3462"/>
    </row>
    <row r="3463" spans="1:4" x14ac:dyDescent="0.3">
      <c r="A3463"/>
      <c r="D3463"/>
    </row>
    <row r="3464" spans="1:4" x14ac:dyDescent="0.3">
      <c r="A3464"/>
      <c r="D3464"/>
    </row>
    <row r="3465" spans="1:4" x14ac:dyDescent="0.3">
      <c r="A3465"/>
      <c r="D3465"/>
    </row>
    <row r="3466" spans="1:4" x14ac:dyDescent="0.3">
      <c r="A3466"/>
      <c r="D3466"/>
    </row>
    <row r="3467" spans="1:4" x14ac:dyDescent="0.3">
      <c r="A3467"/>
      <c r="D3467"/>
    </row>
    <row r="3468" spans="1:4" x14ac:dyDescent="0.3">
      <c r="A3468"/>
      <c r="D3468"/>
    </row>
    <row r="3469" spans="1:4" x14ac:dyDescent="0.3">
      <c r="A3469"/>
      <c r="D3469"/>
    </row>
    <row r="3470" spans="1:4" x14ac:dyDescent="0.3">
      <c r="A3470"/>
      <c r="D3470"/>
    </row>
    <row r="3471" spans="1:4" x14ac:dyDescent="0.3">
      <c r="A3471"/>
      <c r="D3471"/>
    </row>
    <row r="3472" spans="1:4" x14ac:dyDescent="0.3">
      <c r="A3472"/>
      <c r="D3472"/>
    </row>
    <row r="3473" spans="1:4" x14ac:dyDescent="0.3">
      <c r="A3473"/>
      <c r="D3473"/>
    </row>
    <row r="3474" spans="1:4" x14ac:dyDescent="0.3">
      <c r="A3474"/>
      <c r="D3474"/>
    </row>
    <row r="3475" spans="1:4" x14ac:dyDescent="0.3">
      <c r="A3475"/>
      <c r="D3475"/>
    </row>
    <row r="3476" spans="1:4" x14ac:dyDescent="0.3">
      <c r="A3476"/>
      <c r="D3476"/>
    </row>
    <row r="3477" spans="1:4" x14ac:dyDescent="0.3">
      <c r="A3477"/>
      <c r="D3477"/>
    </row>
    <row r="3478" spans="1:4" x14ac:dyDescent="0.3">
      <c r="A3478"/>
      <c r="D3478"/>
    </row>
    <row r="3479" spans="1:4" x14ac:dyDescent="0.3">
      <c r="A3479"/>
      <c r="D3479"/>
    </row>
    <row r="3480" spans="1:4" x14ac:dyDescent="0.3">
      <c r="A3480"/>
      <c r="D3480"/>
    </row>
    <row r="3481" spans="1:4" x14ac:dyDescent="0.3">
      <c r="A3481"/>
      <c r="D3481"/>
    </row>
    <row r="3482" spans="1:4" x14ac:dyDescent="0.3">
      <c r="A3482"/>
      <c r="D3482"/>
    </row>
    <row r="3483" spans="1:4" x14ac:dyDescent="0.3">
      <c r="A3483"/>
      <c r="D3483"/>
    </row>
    <row r="3484" spans="1:4" x14ac:dyDescent="0.3">
      <c r="A3484"/>
      <c r="D3484"/>
    </row>
    <row r="3485" spans="1:4" x14ac:dyDescent="0.3">
      <c r="A3485"/>
      <c r="D3485"/>
    </row>
    <row r="3486" spans="1:4" x14ac:dyDescent="0.3">
      <c r="A3486"/>
      <c r="D3486"/>
    </row>
    <row r="3487" spans="1:4" x14ac:dyDescent="0.3">
      <c r="A3487"/>
      <c r="D3487"/>
    </row>
    <row r="3488" spans="1:4" x14ac:dyDescent="0.3">
      <c r="A3488"/>
      <c r="D3488"/>
    </row>
    <row r="3489" spans="1:4" x14ac:dyDescent="0.3">
      <c r="A3489"/>
      <c r="D3489"/>
    </row>
    <row r="3490" spans="1:4" x14ac:dyDescent="0.3">
      <c r="A3490"/>
      <c r="D3490"/>
    </row>
    <row r="3491" spans="1:4" x14ac:dyDescent="0.3">
      <c r="A3491"/>
      <c r="D3491"/>
    </row>
    <row r="3492" spans="1:4" x14ac:dyDescent="0.3">
      <c r="A3492"/>
      <c r="D3492"/>
    </row>
    <row r="3493" spans="1:4" x14ac:dyDescent="0.3">
      <c r="A3493"/>
      <c r="D3493"/>
    </row>
    <row r="3494" spans="1:4" x14ac:dyDescent="0.3">
      <c r="A3494"/>
      <c r="D3494"/>
    </row>
    <row r="3495" spans="1:4" x14ac:dyDescent="0.3">
      <c r="A3495"/>
      <c r="D3495"/>
    </row>
    <row r="3496" spans="1:4" x14ac:dyDescent="0.3">
      <c r="A3496"/>
      <c r="D3496"/>
    </row>
    <row r="3497" spans="1:4" x14ac:dyDescent="0.3">
      <c r="A3497"/>
      <c r="D3497"/>
    </row>
    <row r="3498" spans="1:4" x14ac:dyDescent="0.3">
      <c r="A3498"/>
      <c r="D3498"/>
    </row>
    <row r="3499" spans="1:4" x14ac:dyDescent="0.3">
      <c r="A3499"/>
      <c r="D3499"/>
    </row>
    <row r="3500" spans="1:4" x14ac:dyDescent="0.3">
      <c r="A3500"/>
      <c r="D3500"/>
    </row>
    <row r="3501" spans="1:4" x14ac:dyDescent="0.3">
      <c r="A3501"/>
      <c r="D3501"/>
    </row>
    <row r="3502" spans="1:4" x14ac:dyDescent="0.3">
      <c r="A3502"/>
      <c r="D3502"/>
    </row>
    <row r="3503" spans="1:4" x14ac:dyDescent="0.3">
      <c r="A3503"/>
      <c r="D3503"/>
    </row>
    <row r="3504" spans="1:4" x14ac:dyDescent="0.3">
      <c r="A3504"/>
      <c r="D3504"/>
    </row>
    <row r="3505" spans="1:4" x14ac:dyDescent="0.3">
      <c r="A3505"/>
      <c r="D3505"/>
    </row>
    <row r="3506" spans="1:4" x14ac:dyDescent="0.3">
      <c r="A3506"/>
      <c r="D3506"/>
    </row>
    <row r="3507" spans="1:4" x14ac:dyDescent="0.3">
      <c r="A3507"/>
      <c r="D3507"/>
    </row>
    <row r="3508" spans="1:4" x14ac:dyDescent="0.3">
      <c r="A3508"/>
      <c r="D3508"/>
    </row>
    <row r="3509" spans="1:4" x14ac:dyDescent="0.3">
      <c r="A3509"/>
      <c r="D3509"/>
    </row>
    <row r="3510" spans="1:4" x14ac:dyDescent="0.3">
      <c r="A3510"/>
      <c r="D3510"/>
    </row>
    <row r="3511" spans="1:4" x14ac:dyDescent="0.3">
      <c r="A3511"/>
      <c r="D3511"/>
    </row>
    <row r="3512" spans="1:4" x14ac:dyDescent="0.3">
      <c r="A3512"/>
      <c r="D3512"/>
    </row>
    <row r="3513" spans="1:4" x14ac:dyDescent="0.3">
      <c r="A3513"/>
      <c r="D3513"/>
    </row>
    <row r="3514" spans="1:4" x14ac:dyDescent="0.3">
      <c r="A3514"/>
      <c r="D3514"/>
    </row>
    <row r="3515" spans="1:4" x14ac:dyDescent="0.3">
      <c r="A3515"/>
      <c r="D3515"/>
    </row>
    <row r="3516" spans="1:4" x14ac:dyDescent="0.3">
      <c r="A3516"/>
      <c r="D3516"/>
    </row>
    <row r="3517" spans="1:4" x14ac:dyDescent="0.3">
      <c r="A3517"/>
      <c r="D3517"/>
    </row>
    <row r="3518" spans="1:4" x14ac:dyDescent="0.3">
      <c r="A3518"/>
      <c r="D3518"/>
    </row>
    <row r="3519" spans="1:4" x14ac:dyDescent="0.3">
      <c r="A3519"/>
      <c r="D3519"/>
    </row>
    <row r="3520" spans="1:4" x14ac:dyDescent="0.3">
      <c r="A3520"/>
      <c r="D3520"/>
    </row>
    <row r="3521" spans="1:4" x14ac:dyDescent="0.3">
      <c r="A3521"/>
      <c r="D3521"/>
    </row>
    <row r="3522" spans="1:4" x14ac:dyDescent="0.3">
      <c r="A3522"/>
      <c r="D3522"/>
    </row>
    <row r="3523" spans="1:4" x14ac:dyDescent="0.3">
      <c r="A3523"/>
      <c r="D3523"/>
    </row>
    <row r="3524" spans="1:4" x14ac:dyDescent="0.3">
      <c r="A3524"/>
      <c r="D3524"/>
    </row>
    <row r="3525" spans="1:4" x14ac:dyDescent="0.3">
      <c r="A3525"/>
      <c r="D3525"/>
    </row>
    <row r="3526" spans="1:4" x14ac:dyDescent="0.3">
      <c r="A3526"/>
      <c r="D3526"/>
    </row>
    <row r="3527" spans="1:4" x14ac:dyDescent="0.3">
      <c r="A3527"/>
      <c r="D3527"/>
    </row>
    <row r="3528" spans="1:4" x14ac:dyDescent="0.3">
      <c r="A3528"/>
      <c r="D3528"/>
    </row>
    <row r="3529" spans="1:4" x14ac:dyDescent="0.3">
      <c r="A3529"/>
      <c r="D3529"/>
    </row>
    <row r="3530" spans="1:4" x14ac:dyDescent="0.3">
      <c r="A3530"/>
      <c r="D3530"/>
    </row>
    <row r="3531" spans="1:4" x14ac:dyDescent="0.3">
      <c r="A3531"/>
      <c r="D3531"/>
    </row>
    <row r="3532" spans="1:4" x14ac:dyDescent="0.3">
      <c r="A3532"/>
      <c r="D3532"/>
    </row>
    <row r="3533" spans="1:4" x14ac:dyDescent="0.3">
      <c r="A3533"/>
      <c r="D3533"/>
    </row>
    <row r="3534" spans="1:4" x14ac:dyDescent="0.3">
      <c r="A3534"/>
      <c r="D3534"/>
    </row>
    <row r="3535" spans="1:4" x14ac:dyDescent="0.3">
      <c r="A3535"/>
      <c r="D3535"/>
    </row>
    <row r="3536" spans="1:4" x14ac:dyDescent="0.3">
      <c r="A3536"/>
      <c r="D3536"/>
    </row>
    <row r="3537" spans="1:4" x14ac:dyDescent="0.3">
      <c r="A3537"/>
      <c r="D3537"/>
    </row>
    <row r="3538" spans="1:4" x14ac:dyDescent="0.3">
      <c r="A3538"/>
      <c r="D3538"/>
    </row>
    <row r="3539" spans="1:4" x14ac:dyDescent="0.3">
      <c r="A3539"/>
      <c r="D3539"/>
    </row>
    <row r="3540" spans="1:4" x14ac:dyDescent="0.3">
      <c r="A3540"/>
      <c r="D3540"/>
    </row>
    <row r="3541" spans="1:4" x14ac:dyDescent="0.3">
      <c r="A3541"/>
      <c r="D3541"/>
    </row>
    <row r="3542" spans="1:4" x14ac:dyDescent="0.3">
      <c r="A3542"/>
      <c r="D3542"/>
    </row>
    <row r="3543" spans="1:4" x14ac:dyDescent="0.3">
      <c r="A3543"/>
      <c r="D3543"/>
    </row>
    <row r="3544" spans="1:4" x14ac:dyDescent="0.3">
      <c r="A3544"/>
      <c r="D3544"/>
    </row>
    <row r="3545" spans="1:4" x14ac:dyDescent="0.3">
      <c r="A3545"/>
      <c r="D3545"/>
    </row>
    <row r="3546" spans="1:4" x14ac:dyDescent="0.3">
      <c r="A3546"/>
      <c r="D3546"/>
    </row>
    <row r="3547" spans="1:4" x14ac:dyDescent="0.3">
      <c r="A3547"/>
      <c r="D3547"/>
    </row>
    <row r="3548" spans="1:4" x14ac:dyDescent="0.3">
      <c r="A3548"/>
      <c r="D3548"/>
    </row>
    <row r="3549" spans="1:4" x14ac:dyDescent="0.3">
      <c r="A3549"/>
      <c r="D3549"/>
    </row>
    <row r="3550" spans="1:4" x14ac:dyDescent="0.3">
      <c r="A3550"/>
      <c r="D3550"/>
    </row>
    <row r="3551" spans="1:4" x14ac:dyDescent="0.3">
      <c r="A3551"/>
      <c r="D3551"/>
    </row>
    <row r="3552" spans="1:4" x14ac:dyDescent="0.3">
      <c r="A3552"/>
      <c r="D3552"/>
    </row>
    <row r="3553" spans="1:4" x14ac:dyDescent="0.3">
      <c r="A3553"/>
      <c r="D3553"/>
    </row>
    <row r="3554" spans="1:4" x14ac:dyDescent="0.3">
      <c r="A3554"/>
      <c r="D3554"/>
    </row>
    <row r="3555" spans="1:4" x14ac:dyDescent="0.3">
      <c r="A3555"/>
      <c r="D3555"/>
    </row>
    <row r="3556" spans="1:4" x14ac:dyDescent="0.3">
      <c r="A3556"/>
      <c r="D3556"/>
    </row>
    <row r="3557" spans="1:4" x14ac:dyDescent="0.3">
      <c r="A3557"/>
      <c r="D3557"/>
    </row>
    <row r="3558" spans="1:4" x14ac:dyDescent="0.3">
      <c r="A3558"/>
      <c r="D3558"/>
    </row>
  </sheetData>
  <sheetProtection algorithmName="SHA-512" hashValue="dasDRpThw82dMrfQnHbwch6QCgEL35yjMtAvTRWbvU9Hp4hucMku/wW7iDX9faQUvpbEedb2k93KyFdYrj/JBA==" saltValue="LQ+Zz/aY8TQ5YjsqVUCldg==" spinCount="100000" sheet="1" objects="1" scenarios="1" selectLockedCells="1"/>
  <mergeCells count="11">
    <mergeCell ref="G4:I4"/>
    <mergeCell ref="B15:J16"/>
    <mergeCell ref="B44:J44"/>
    <mergeCell ref="K44:K45"/>
    <mergeCell ref="K51:K52"/>
    <mergeCell ref="K15:K16"/>
    <mergeCell ref="B19:H19"/>
    <mergeCell ref="B31:I32"/>
    <mergeCell ref="J31:J32"/>
    <mergeCell ref="K31:K32"/>
    <mergeCell ref="E43:I43"/>
  </mergeCells>
  <pageMargins left="0.70866141732283472" right="0.70866141732283472" top="0.55118110236220474" bottom="0.55118110236220474" header="0.31496062992125984" footer="0.31496062992125984"/>
  <pageSetup paperSize="9" scale="6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E87"/>
  <sheetViews>
    <sheetView topLeftCell="A36" zoomScale="75" zoomScaleNormal="75" workbookViewId="0">
      <selection activeCell="E9" sqref="E9"/>
    </sheetView>
  </sheetViews>
  <sheetFormatPr baseColWidth="10" defaultColWidth="11" defaultRowHeight="14.5" x14ac:dyDescent="0.35"/>
  <cols>
    <col min="1" max="1" width="11" style="39" customWidth="1"/>
    <col min="2" max="2" width="5.58203125" style="39" customWidth="1"/>
    <col min="3" max="3" width="9.75" style="39" customWidth="1"/>
    <col min="4" max="5" width="7.08203125" style="39" customWidth="1"/>
    <col min="6" max="6" width="4.58203125" style="39" customWidth="1"/>
    <col min="7" max="7" width="6.75" style="39" customWidth="1"/>
    <col min="8" max="8" width="8.58203125" style="39" customWidth="1"/>
    <col min="9" max="9" width="7.75" style="39" customWidth="1"/>
    <col min="10" max="10" width="5.58203125" style="39" customWidth="1"/>
    <col min="11" max="11" width="9.75" style="39" customWidth="1"/>
    <col min="12" max="12" width="3.75" style="39" customWidth="1"/>
    <col min="13" max="13" width="4.58203125" style="39" customWidth="1"/>
    <col min="14" max="14" width="2.58203125" style="39" customWidth="1"/>
    <col min="15" max="15" width="4.58203125" style="39" customWidth="1"/>
    <col min="16" max="16" width="12.08203125" style="39" customWidth="1"/>
    <col min="17" max="17" width="56.08203125" style="163" customWidth="1"/>
    <col min="18" max="18" width="6" style="39" customWidth="1"/>
    <col min="19" max="22" width="7.58203125" style="39" customWidth="1"/>
    <col min="23" max="23" width="3.25" style="39" customWidth="1"/>
    <col min="24" max="30" width="7.58203125" style="39" customWidth="1"/>
    <col min="31" max="31" width="3.25" style="39" customWidth="1"/>
    <col min="32" max="33" width="7.58203125" style="39" customWidth="1"/>
    <col min="34" max="34" width="3.33203125" style="39" customWidth="1"/>
    <col min="35" max="37" width="7.58203125" style="39" customWidth="1"/>
    <col min="38" max="38" width="3.08203125" style="39" customWidth="1"/>
    <col min="39" max="40" width="7.58203125" style="29" customWidth="1"/>
    <col min="41" max="41" width="2.75" style="39" customWidth="1"/>
    <col min="42" max="42" width="10.33203125" style="39" customWidth="1"/>
    <col min="43" max="16384" width="11" style="39"/>
  </cols>
  <sheetData>
    <row r="1" spans="1:57" ht="24.75" customHeight="1" x14ac:dyDescent="0.35"/>
    <row r="2" spans="1:57" ht="21.75" customHeight="1" x14ac:dyDescent="0.5">
      <c r="B2" s="211" t="s">
        <v>62</v>
      </c>
      <c r="C2" s="211"/>
      <c r="D2" s="211"/>
      <c r="E2" s="211"/>
      <c r="F2" s="211"/>
      <c r="G2" s="211"/>
      <c r="H2" s="211"/>
      <c r="I2" s="211"/>
      <c r="J2" s="212"/>
      <c r="K2" s="212"/>
      <c r="L2" s="212"/>
      <c r="M2" s="212"/>
      <c r="N2" s="212"/>
      <c r="O2" s="212"/>
      <c r="P2" s="212"/>
      <c r="Q2" s="178" t="s">
        <v>94</v>
      </c>
    </row>
    <row r="3" spans="1:57" ht="21.75" customHeight="1" x14ac:dyDescent="0.5">
      <c r="B3" s="602" t="s">
        <v>357</v>
      </c>
      <c r="C3" s="211"/>
      <c r="D3" s="211"/>
      <c r="E3" s="211"/>
      <c r="F3" s="211"/>
      <c r="G3" s="211"/>
      <c r="H3" s="211"/>
      <c r="I3" s="211"/>
      <c r="J3" s="212"/>
      <c r="K3" s="212"/>
      <c r="L3" s="212"/>
      <c r="M3" s="212"/>
      <c r="N3" s="212"/>
      <c r="O3" s="212"/>
      <c r="P3" s="212"/>
      <c r="Q3" s="181"/>
    </row>
    <row r="4" spans="1:57" s="33" customFormat="1" x14ac:dyDescent="0.35">
      <c r="B4" s="156">
        <f ca="1">'data entry &amp; rating calculation'!B4</f>
        <v>17</v>
      </c>
      <c r="C4" s="631" t="s">
        <v>88</v>
      </c>
      <c r="D4" s="631"/>
      <c r="E4" s="632"/>
      <c r="Q4" s="171"/>
      <c r="R4" s="32"/>
      <c r="S4" s="32"/>
      <c r="T4" s="32"/>
      <c r="U4" s="32"/>
      <c r="V4" s="32"/>
      <c r="W4" s="32"/>
      <c r="X4" s="32"/>
      <c r="Y4" s="32"/>
      <c r="Z4" s="32"/>
      <c r="AA4" s="32"/>
      <c r="AB4" s="32"/>
      <c r="AC4" s="32"/>
      <c r="AD4" s="32"/>
      <c r="AE4" s="32"/>
      <c r="AF4" s="32"/>
      <c r="AG4" s="32"/>
      <c r="AH4" s="32"/>
      <c r="AI4" s="32"/>
      <c r="AJ4" s="32"/>
      <c r="AK4" s="32"/>
      <c r="AL4" s="32"/>
      <c r="AM4" s="83"/>
      <c r="AN4" s="83"/>
      <c r="AO4" s="32"/>
      <c r="AP4" s="32"/>
      <c r="AQ4" s="32"/>
      <c r="AR4" s="32"/>
      <c r="AS4" s="32"/>
    </row>
    <row r="5" spans="1:57" s="33" customFormat="1" ht="5.25" customHeight="1" thickBot="1" x14ac:dyDescent="0.4">
      <c r="B5" s="159"/>
      <c r="C5" s="160"/>
      <c r="D5" s="160"/>
      <c r="E5" s="160"/>
      <c r="Q5" s="171"/>
      <c r="R5" s="32"/>
      <c r="S5" s="32"/>
      <c r="T5" s="32"/>
      <c r="U5" s="32"/>
      <c r="V5" s="32"/>
      <c r="W5" s="32"/>
      <c r="X5" s="32"/>
      <c r="Y5" s="32"/>
      <c r="Z5" s="32"/>
      <c r="AA5" s="32"/>
      <c r="AB5" s="32"/>
      <c r="AC5" s="32"/>
      <c r="AD5" s="32"/>
      <c r="AE5" s="32"/>
      <c r="AF5" s="32"/>
      <c r="AG5" s="32"/>
      <c r="AH5" s="32"/>
      <c r="AI5" s="32"/>
      <c r="AJ5" s="32"/>
      <c r="AK5" s="32"/>
      <c r="AL5" s="32"/>
      <c r="AM5" s="83"/>
      <c r="AN5" s="83"/>
      <c r="AO5" s="32"/>
      <c r="AP5" s="32"/>
      <c r="AQ5" s="32"/>
      <c r="AR5" s="32"/>
      <c r="AS5" s="32"/>
    </row>
    <row r="6" spans="1:57" s="33" customFormat="1" ht="25.5" customHeight="1" thickBot="1" x14ac:dyDescent="0.6">
      <c r="B6" s="58" t="s">
        <v>46</v>
      </c>
      <c r="C6" s="121"/>
      <c r="F6" s="709" t="s">
        <v>42</v>
      </c>
      <c r="G6" s="710"/>
      <c r="H6" s="710"/>
      <c r="I6" s="710"/>
      <c r="J6" s="710"/>
      <c r="K6" s="710"/>
      <c r="L6" s="710"/>
      <c r="M6" s="710"/>
      <c r="N6" s="711"/>
      <c r="O6" s="707">
        <f>'data entry &amp; rating calculation'!J6</f>
        <v>2345</v>
      </c>
      <c r="P6" s="708"/>
      <c r="Q6" s="182" t="s">
        <v>95</v>
      </c>
      <c r="R6" s="122"/>
      <c r="S6" s="122"/>
      <c r="T6" s="32"/>
      <c r="U6" s="123"/>
      <c r="V6" s="32"/>
      <c r="W6" s="32"/>
      <c r="X6" s="32"/>
      <c r="Y6" s="32"/>
      <c r="Z6" s="32"/>
      <c r="AA6" s="32"/>
      <c r="AB6" s="32"/>
      <c r="AC6" s="32"/>
      <c r="AD6" s="32"/>
      <c r="AE6" s="32"/>
      <c r="AF6" s="32"/>
      <c r="AG6" s="32"/>
      <c r="AH6" s="32"/>
      <c r="AI6" s="32"/>
      <c r="AJ6" s="32"/>
      <c r="AK6" s="32"/>
      <c r="AL6" s="32"/>
      <c r="AM6" s="83"/>
      <c r="AN6" s="83"/>
      <c r="AO6" s="32"/>
      <c r="AP6" s="32"/>
      <c r="AQ6" s="32"/>
      <c r="AR6" s="32"/>
      <c r="AS6" s="32"/>
    </row>
    <row r="7" spans="1:57" s="33" customFormat="1" ht="6" customHeight="1" x14ac:dyDescent="0.35">
      <c r="Q7" s="171"/>
      <c r="R7" s="32"/>
      <c r="S7" s="32"/>
      <c r="T7" s="32"/>
      <c r="U7" s="31"/>
      <c r="V7" s="31"/>
      <c r="W7" s="31"/>
      <c r="X7" s="31"/>
      <c r="Y7" s="31"/>
      <c r="Z7" s="31"/>
      <c r="AA7" s="31"/>
      <c r="AB7" s="31"/>
      <c r="AC7" s="31"/>
      <c r="AD7" s="31"/>
      <c r="AE7" s="31"/>
      <c r="AF7" s="31"/>
      <c r="AG7" s="31"/>
      <c r="AH7" s="31"/>
      <c r="AL7" s="32"/>
      <c r="AM7" s="83"/>
      <c r="AN7" s="83"/>
      <c r="AO7" s="32"/>
      <c r="AP7"/>
      <c r="AQ7"/>
      <c r="AR7"/>
      <c r="AS7"/>
      <c r="AT7"/>
      <c r="AU7"/>
      <c r="AV7"/>
      <c r="AW7"/>
      <c r="AX7"/>
      <c r="AY7"/>
      <c r="AZ7"/>
      <c r="BA7"/>
      <c r="BB7"/>
      <c r="BC7"/>
      <c r="BD7"/>
      <c r="BE7"/>
    </row>
    <row r="8" spans="1:57" s="33" customFormat="1" ht="15" customHeight="1" thickBot="1" x14ac:dyDescent="0.35">
      <c r="A8" s="60"/>
      <c r="D8" s="84"/>
      <c r="E8" s="85"/>
      <c r="J8" s="62"/>
      <c r="K8" s="714" t="str">
        <f>'sail maker guidance'!B5</f>
        <v>Guide measurements for sail makers and Equipment Inspectors :</v>
      </c>
      <c r="L8" s="715"/>
      <c r="M8" s="715"/>
      <c r="N8" s="715"/>
      <c r="O8" s="715"/>
      <c r="P8" s="716"/>
      <c r="Q8" s="667" t="s">
        <v>101</v>
      </c>
      <c r="R8" s="32"/>
      <c r="S8" s="32"/>
      <c r="T8" s="63" t="s">
        <v>26</v>
      </c>
      <c r="U8" s="64"/>
      <c r="V8" s="65"/>
      <c r="X8" s="66" t="s">
        <v>44</v>
      </c>
      <c r="Y8" s="66"/>
      <c r="Z8" s="66"/>
      <c r="AB8" s="32"/>
      <c r="AC8" s="32"/>
      <c r="AD8" s="32"/>
      <c r="AE8" s="32"/>
      <c r="AF8" s="66" t="s">
        <v>43</v>
      </c>
      <c r="AG8" s="66"/>
      <c r="AH8" s="32"/>
      <c r="AI8" s="66" t="s">
        <v>45</v>
      </c>
      <c r="AJ8" s="66"/>
      <c r="AK8" s="66"/>
      <c r="AL8" s="32"/>
      <c r="AM8" s="66" t="s">
        <v>113</v>
      </c>
      <c r="AN8" s="66"/>
      <c r="AO8" s="32"/>
      <c r="AP8" s="241" t="s">
        <v>149</v>
      </c>
      <c r="AQ8" s="234"/>
      <c r="AR8" s="234"/>
      <c r="AS8" s="234"/>
      <c r="AT8" s="234"/>
      <c r="AU8" s="234"/>
      <c r="AV8" s="234"/>
      <c r="AX8"/>
      <c r="AY8"/>
      <c r="AZ8"/>
      <c r="BA8"/>
      <c r="BB8"/>
      <c r="BC8"/>
      <c r="BD8"/>
      <c r="BE8"/>
    </row>
    <row r="9" spans="1:57" s="33" customFormat="1" ht="15.75" customHeight="1" thickBot="1" x14ac:dyDescent="0.4">
      <c r="A9" s="60" t="str">
        <f>IF(AK9&gt;0,"error","")</f>
        <v/>
      </c>
      <c r="D9" s="61" t="s">
        <v>8</v>
      </c>
      <c r="E9" s="184">
        <v>50</v>
      </c>
      <c r="J9" s="62"/>
      <c r="K9" s="717"/>
      <c r="L9" s="718"/>
      <c r="M9" s="718"/>
      <c r="N9" s="718"/>
      <c r="O9" s="718"/>
      <c r="P9" s="719"/>
      <c r="Q9" s="669"/>
      <c r="R9" s="32"/>
      <c r="S9" s="32"/>
      <c r="T9" s="723" t="s">
        <v>40</v>
      </c>
      <c r="U9" s="689"/>
      <c r="V9" s="690"/>
      <c r="AB9" s="32"/>
      <c r="AC9" s="32"/>
      <c r="AD9" s="32"/>
      <c r="AE9" s="32"/>
      <c r="AF9" s="70" t="s">
        <v>36</v>
      </c>
      <c r="AG9" s="71">
        <f ca="1">AG14-AG15+E9+E46</f>
        <v>2062</v>
      </c>
      <c r="AH9" s="32"/>
      <c r="AI9" s="72">
        <f>E9</f>
        <v>50</v>
      </c>
      <c r="AJ9" s="73">
        <f t="shared" ref="AJ9:AJ20" si="0">INT(AI9)</f>
        <v>50</v>
      </c>
      <c r="AK9" s="74">
        <f t="shared" ref="AK9:AK20" si="1">IF(AI9&gt;AJ9,1,0)</f>
        <v>0</v>
      </c>
      <c r="AL9" s="32"/>
      <c r="AM9" s="72">
        <f>ROUNDUP(E9,0)</f>
        <v>50</v>
      </c>
      <c r="AN9" s="74"/>
      <c r="AO9" s="32"/>
      <c r="AP9" s="218"/>
      <c r="AQ9" s="232" t="s">
        <v>140</v>
      </c>
      <c r="AR9" s="232"/>
      <c r="AS9" s="232" t="s">
        <v>142</v>
      </c>
      <c r="AT9" s="232"/>
      <c r="AU9" s="232" t="s">
        <v>141</v>
      </c>
      <c r="AV9" s="233"/>
      <c r="AX9"/>
      <c r="AY9"/>
      <c r="AZ9"/>
      <c r="BA9"/>
      <c r="BB9"/>
      <c r="BC9"/>
      <c r="BD9"/>
      <c r="BE9"/>
    </row>
    <row r="10" spans="1:57" s="33" customFormat="1" ht="16" thickBot="1" x14ac:dyDescent="0.4">
      <c r="A10" s="60"/>
      <c r="D10" s="91"/>
      <c r="E10" s="47"/>
      <c r="J10" s="32"/>
      <c r="K10" s="720" t="s">
        <v>90</v>
      </c>
      <c r="L10" s="721"/>
      <c r="M10" s="721"/>
      <c r="N10" s="722"/>
      <c r="O10" s="670">
        <f ca="1">AG9</f>
        <v>2062</v>
      </c>
      <c r="P10" s="671"/>
      <c r="Q10" s="178" t="s">
        <v>32</v>
      </c>
      <c r="R10" s="32"/>
      <c r="S10" s="32"/>
      <c r="T10" s="646"/>
      <c r="U10" s="647"/>
      <c r="V10" s="648"/>
      <c r="AB10" s="32"/>
      <c r="AC10" s="32"/>
      <c r="AD10" s="32"/>
      <c r="AE10" s="32"/>
      <c r="AF10" s="75" t="s">
        <v>37</v>
      </c>
      <c r="AG10" s="76">
        <f ca="1">((AG14+E9)^2+E34^2)^0.5</f>
        <v>2095.6442923358918</v>
      </c>
      <c r="AH10" s="32"/>
      <c r="AI10" s="77">
        <f>E11</f>
        <v>40</v>
      </c>
      <c r="AJ10" s="67">
        <f t="shared" si="0"/>
        <v>40</v>
      </c>
      <c r="AK10" s="78">
        <f t="shared" si="1"/>
        <v>0</v>
      </c>
      <c r="AL10" s="32"/>
      <c r="AM10" s="94"/>
      <c r="AN10" s="78"/>
      <c r="AO10" s="32"/>
      <c r="AP10" s="132"/>
      <c r="AQ10" s="30" t="s">
        <v>1</v>
      </c>
      <c r="AR10" s="30" t="s">
        <v>137</v>
      </c>
      <c r="AS10" s="30" t="s">
        <v>1</v>
      </c>
      <c r="AT10" s="30" t="s">
        <v>137</v>
      </c>
      <c r="AU10" s="30" t="s">
        <v>1</v>
      </c>
      <c r="AV10" s="219" t="s">
        <v>137</v>
      </c>
      <c r="AX10"/>
      <c r="AY10"/>
      <c r="AZ10"/>
      <c r="BA10"/>
      <c r="BB10"/>
      <c r="BC10"/>
      <c r="BD10"/>
      <c r="BE10"/>
    </row>
    <row r="11" spans="1:57" s="33" customFormat="1" ht="16" thickBot="1" x14ac:dyDescent="0.4">
      <c r="A11" s="60" t="str">
        <f>IF(AK10&gt;0,"error","")</f>
        <v/>
      </c>
      <c r="B11" s="80"/>
      <c r="C11" s="43"/>
      <c r="D11" s="61" t="s">
        <v>2</v>
      </c>
      <c r="E11" s="184">
        <v>40</v>
      </c>
      <c r="J11" s="32"/>
      <c r="K11" s="681" t="s">
        <v>91</v>
      </c>
      <c r="L11" s="682"/>
      <c r="M11" s="682"/>
      <c r="N11" s="683"/>
      <c r="O11" s="670">
        <f ca="1">AG10</f>
        <v>2095.6442923358918</v>
      </c>
      <c r="P11" s="671"/>
      <c r="Q11" s="178" t="s">
        <v>33</v>
      </c>
      <c r="R11" s="32"/>
      <c r="S11" s="33" t="s">
        <v>74</v>
      </c>
      <c r="T11" s="81">
        <f t="shared" ref="T11:T21" ca="1" si="2">IF(OFFSET($C$33,-VALUE(RIGHT(S11,LEN(S11)-1))*2,0) &gt; 0, OFFSET($C$33,-VALUE(RIGHT(S11,LEN(S11)-1))*2,0), IF(OFFSET($C$33,-(VALUE(RIGHT(S11,LEN(S11)-1))-1)*2,0)&gt;0,$E$11,0))</f>
        <v>0</v>
      </c>
      <c r="U11" s="10">
        <f t="shared" ref="U11:U20" ca="1" si="3">IF(AND(T10&gt;0,T12&gt;0),(T10+T12)/2,T11)</f>
        <v>0</v>
      </c>
      <c r="V11" s="82" t="str">
        <f t="shared" ref="V11:V21" ca="1" si="4">IF(U11=0,"",IF(T11&lt;U11,"check","ok"))</f>
        <v/>
      </c>
      <c r="X11" s="70">
        <f t="shared" ref="X11:X21" ca="1" si="5">IF(T11=0,IF(T12&gt;0,X12+$E$9,X12),X12+200)</f>
        <v>2050</v>
      </c>
      <c r="Y11" s="73">
        <f t="shared" ref="Y11:Y17" ca="1" si="6">IF(T12=T11,0,T11)</f>
        <v>0</v>
      </c>
      <c r="Z11" s="250"/>
      <c r="AB11" s="32"/>
      <c r="AC11" s="32"/>
      <c r="AD11" s="32"/>
      <c r="AE11" s="32"/>
      <c r="AF11" s="75" t="s">
        <v>38</v>
      </c>
      <c r="AG11" s="76">
        <f>E34</f>
        <v>435</v>
      </c>
      <c r="AH11" s="32"/>
      <c r="AI11" s="77">
        <f>C13</f>
        <v>0</v>
      </c>
      <c r="AJ11" s="67">
        <f t="shared" si="0"/>
        <v>0</v>
      </c>
      <c r="AK11" s="78">
        <f t="shared" si="1"/>
        <v>0</v>
      </c>
      <c r="AL11" s="32"/>
      <c r="AM11" s="77">
        <f>ROUNDUP(E11,0)</f>
        <v>40</v>
      </c>
      <c r="AN11" s="78"/>
      <c r="AO11" s="32"/>
      <c r="AP11" s="220" t="s">
        <v>136</v>
      </c>
      <c r="AQ11" s="230">
        <f>$Y$22/2</f>
        <v>217.5</v>
      </c>
      <c r="AR11" s="230">
        <f ca="1">$X$11/2</f>
        <v>1025</v>
      </c>
      <c r="AS11" s="230">
        <f ca="1">AQ13+($Y$22-AQ13)/2</f>
        <v>349.03310715956945</v>
      </c>
      <c r="AT11" s="230">
        <f ca="1">AR13/2</f>
        <v>517.33446420215262</v>
      </c>
      <c r="AU11" s="230">
        <f ca="1">AQ13/2</f>
        <v>131.53310715956948</v>
      </c>
      <c r="AV11" s="231">
        <f ca="1">AR13+(($X$11-AR13)/2)</f>
        <v>1542.3344642021525</v>
      </c>
      <c r="AX11"/>
      <c r="AY11"/>
      <c r="AZ11"/>
      <c r="BA11"/>
      <c r="BB11"/>
      <c r="BC11"/>
      <c r="BD11"/>
      <c r="BE11"/>
    </row>
    <row r="12" spans="1:57" s="33" customFormat="1" ht="16" thickBot="1" x14ac:dyDescent="0.4">
      <c r="A12" s="124"/>
      <c r="B12" s="84"/>
      <c r="C12" s="85"/>
      <c r="D12" s="86"/>
      <c r="E12" s="125"/>
      <c r="K12" s="681" t="s">
        <v>92</v>
      </c>
      <c r="L12" s="682"/>
      <c r="M12" s="682"/>
      <c r="N12" s="683"/>
      <c r="O12" s="670">
        <f>AG11</f>
        <v>435</v>
      </c>
      <c r="P12" s="671"/>
      <c r="Q12" s="178" t="s">
        <v>32</v>
      </c>
      <c r="R12" s="32"/>
      <c r="S12" s="32" t="s">
        <v>73</v>
      </c>
      <c r="T12" s="88">
        <f t="shared" ca="1" si="2"/>
        <v>40</v>
      </c>
      <c r="U12" s="10">
        <f t="shared" ca="1" si="3"/>
        <v>40</v>
      </c>
      <c r="V12" s="82" t="str">
        <f t="shared" ca="1" si="4"/>
        <v>ok</v>
      </c>
      <c r="X12" s="75">
        <f t="shared" ca="1" si="5"/>
        <v>2000</v>
      </c>
      <c r="Y12" s="67">
        <f t="shared" ca="1" si="6"/>
        <v>40</v>
      </c>
      <c r="Z12" s="192">
        <f t="shared" ref="Z12:Z22" ca="1" si="7">Y12-Y11</f>
        <v>40</v>
      </c>
      <c r="AB12" s="32"/>
      <c r="AC12" s="32"/>
      <c r="AD12" s="32"/>
      <c r="AE12" s="32"/>
      <c r="AF12" s="75" t="s">
        <v>39</v>
      </c>
      <c r="AG12" s="76">
        <f>(AG11^2+(E46)^2)^0.5</f>
        <v>435.16548576374942</v>
      </c>
      <c r="AH12" s="32"/>
      <c r="AI12" s="77">
        <f>C15</f>
        <v>100</v>
      </c>
      <c r="AJ12" s="67">
        <f t="shared" si="0"/>
        <v>100</v>
      </c>
      <c r="AK12" s="78">
        <f t="shared" si="1"/>
        <v>0</v>
      </c>
      <c r="AL12" s="32"/>
      <c r="AM12" s="77"/>
      <c r="AN12" s="78"/>
      <c r="AO12" s="32"/>
      <c r="AP12" s="220" t="s">
        <v>138</v>
      </c>
      <c r="AQ12" s="230">
        <f ca="1">AQ11+COS(ATAN($Y$22/$X$11))*200</f>
        <v>413.1438893277051</v>
      </c>
      <c r="AR12" s="230">
        <f ca="1">AR11+SIN(ATAN($Y$22/$X$11))*200</f>
        <v>1066.5146789549033</v>
      </c>
      <c r="AS12" s="230">
        <f ca="1">AS11+COS(ATAN(($Y$22-AQ13)/AR13))*200</f>
        <v>546.32767123118037</v>
      </c>
      <c r="AT12" s="230">
        <f ca="1">AT11+SIN(ATAN(($Y$22-AQ13)/AR13))*200</f>
        <v>550.11944533365534</v>
      </c>
      <c r="AU12" s="230">
        <f ca="1">AU11+COS(ATAN(AU11/($X$11-AV11)))*200</f>
        <v>325.14025593881445</v>
      </c>
      <c r="AV12" s="231">
        <f ca="1">AV11+SIN(ATAN(AU11/($X$11-AV11)))*200</f>
        <v>1592.4969196999778</v>
      </c>
      <c r="AX12"/>
      <c r="AY12"/>
      <c r="AZ12"/>
      <c r="BA12"/>
      <c r="BB12"/>
      <c r="BC12"/>
      <c r="BD12"/>
      <c r="BE12"/>
    </row>
    <row r="13" spans="1:57" s="33" customFormat="1" ht="17.25" customHeight="1" thickBot="1" x14ac:dyDescent="0.4">
      <c r="A13" s="60" t="str">
        <f>IF(AK11&gt;0,"error","")</f>
        <v/>
      </c>
      <c r="B13" s="44" t="s">
        <v>12</v>
      </c>
      <c r="C13" s="184"/>
      <c r="D13" s="703"/>
      <c r="E13" s="704"/>
      <c r="F13" s="126" t="s">
        <v>28</v>
      </c>
      <c r="G13" s="50">
        <f t="array" aca="1" ref="G13" ca="1">INDIRECT("C"&amp;MIN(IF(C11:C31&gt;0,(ROW(C11:C31)))))</f>
        <v>100</v>
      </c>
      <c r="K13" s="712" t="s">
        <v>34</v>
      </c>
      <c r="L13" s="713"/>
      <c r="M13" s="713"/>
      <c r="N13" s="713"/>
      <c r="O13" s="670">
        <f>AG12</f>
        <v>435.16548576374942</v>
      </c>
      <c r="P13" s="671"/>
      <c r="Q13" s="178" t="s">
        <v>34</v>
      </c>
      <c r="R13" s="32"/>
      <c r="S13" s="33" t="s">
        <v>72</v>
      </c>
      <c r="T13" s="88">
        <f t="shared" ca="1" si="2"/>
        <v>100</v>
      </c>
      <c r="U13" s="10">
        <f t="shared" ca="1" si="3"/>
        <v>92.5</v>
      </c>
      <c r="V13" s="82" t="str">
        <f t="shared" ca="1" si="4"/>
        <v>ok</v>
      </c>
      <c r="X13" s="75">
        <f t="shared" ca="1" si="5"/>
        <v>1800</v>
      </c>
      <c r="Y13" s="67">
        <f t="shared" ca="1" si="6"/>
        <v>100</v>
      </c>
      <c r="Z13" s="192">
        <f t="shared" ca="1" si="7"/>
        <v>60</v>
      </c>
      <c r="AB13" s="32"/>
      <c r="AC13" s="32"/>
      <c r="AD13" s="32"/>
      <c r="AE13" s="32"/>
      <c r="AF13" s="75" t="s">
        <v>115</v>
      </c>
      <c r="AG13" s="194">
        <f>57.3*ASIN(AG11/AG12)</f>
        <v>88.42634065484242</v>
      </c>
      <c r="AH13" s="32"/>
      <c r="AI13" s="77">
        <f>C17</f>
        <v>145</v>
      </c>
      <c r="AJ13" s="67">
        <f t="shared" si="0"/>
        <v>145</v>
      </c>
      <c r="AK13" s="78">
        <f t="shared" si="1"/>
        <v>0</v>
      </c>
      <c r="AL13" s="32"/>
      <c r="AM13" s="77">
        <f>ROUNDUP(C13,0)</f>
        <v>0</v>
      </c>
      <c r="AN13" s="192"/>
      <c r="AO13" s="32"/>
      <c r="AP13" s="220" t="s">
        <v>139</v>
      </c>
      <c r="AQ13" s="230">
        <f ca="1">(INTERCEPT(AR11:AR12,AQ11:AQ12)-INTERCEPT(OFFSET($X$22,-AR15,0):OFFSET($X$22,-(AR16+1),0),OFFSET($Y$22,-AR15,0):OFFSET($Y$22,-(AR16+1),0)))/(SLOPE(OFFSET($X$22,-AR15,0):OFFSET($X$22,-(AR16+1),0),OFFSET($Y$22,-AR15,0):OFFSET($Y$22,-(AR16+1),0))-SLOPE(AR11:AR12,AQ11:AQ12))</f>
        <v>263.06621431913896</v>
      </c>
      <c r="AR13" s="230">
        <f ca="1">SLOPE(OFFSET($X$22,-AR15,0):OFFSET($X$22,-(AR16+1),0),OFFSET($Y$22,-AR15,0):OFFSET($Y$22,-(AR16+1),0))*AQ13+INTERCEPT(OFFSET($X$22,-AR15,0):OFFSET($X$22,-(AR16+1),0),OFFSET($Y$22,-AR15,0):OFFSET($Y$22,-(AR16+1),0))</f>
        <v>1034.6689284043052</v>
      </c>
      <c r="AS13" s="230">
        <f ca="1">(INTERCEPT(AT11:AT12,AS11:AS12)-INTERCEPT(OFFSET($X$22,-AT15,0):OFFSET($X$22,-(AT16+1),0),OFFSET($Y$22,-AT15,0):OFFSET($Y$22,-(AT16+1),0)))/(SLOPE(OFFSET($X$22,-AT15,0):OFFSET($X$22,-(AT16+1),0),OFFSET($Y$22,-AT15,0):OFFSET($Y$22,-(AT16+1),0))-SLOPE(AT11:AT12,AS11:AS12))</f>
        <v>359.75038476404688</v>
      </c>
      <c r="AT13" s="230">
        <f ca="1">SLOPE(OFFSET($X$22,-AT15,0):OFFSET($X$22,-(AT16+1),0),OFFSET($Y$22,-AT15,0):OFFSET($Y$22,-(AT16+1),0))*AS13+INTERCEPT(OFFSET($X$22,-AT15,0):OFFSET($X$22,-(AT16+1),0),OFFSET($Y$22,-AT15,0):OFFSET($Y$22,-(AT16+1),0))</f>
        <v>519.1153837409006</v>
      </c>
      <c r="AU13" s="230">
        <f ca="1">(INTERCEPT(AV11:AV12,AU11:AU12)-INTERCEPT(OFFSET($X$22,-AV15,0):OFFSET($X$22,-(AV16+1),0),OFFSET($Y$22,-AV15,0):OFFSET($Y$22,-(AV16+1),0)))/(SLOPE(OFFSET($X$22,-AV15,0):OFFSET($X$22,-(AV16+1),0),OFFSET($Y$22,-AV15,0):OFFSET($Y$22,-(AV16+1),0))-SLOPE(AV11:AV12,AU11:AU12))</f>
        <v>156.51821010348533</v>
      </c>
      <c r="AV13" s="231">
        <f ca="1">SLOPE(OFFSET($X$22,-AV15,0):OFFSET($X$22,-(AV16+1),0),OFFSET($Y$22,-AV15,0):OFFSET($Y$22,-(AV16+1),0))*AU13+INTERCEPT(OFFSET($X$22,-AV15,0):OFFSET($X$22,-(AV16+1),0),OFFSET($Y$22,-AV15,0):OFFSET($Y$22,-(AV16+1),0))</f>
        <v>1548.8079550956206</v>
      </c>
      <c r="AX13"/>
      <c r="AY13"/>
      <c r="AZ13"/>
      <c r="BA13"/>
      <c r="BB13"/>
      <c r="BC13"/>
      <c r="BD13"/>
      <c r="BE13"/>
    </row>
    <row r="14" spans="1:57" s="33" customFormat="1" ht="15" thickBot="1" x14ac:dyDescent="0.4">
      <c r="A14" s="124"/>
      <c r="B14" s="91"/>
      <c r="C14" s="45"/>
      <c r="D14" s="86"/>
      <c r="E14" s="125"/>
      <c r="G14" s="214"/>
      <c r="K14" s="724" t="str">
        <f>'sail maker guidance'!B6</f>
        <v>NB :  These dimensions are approximate and for guidance only</v>
      </c>
      <c r="L14" s="725"/>
      <c r="M14" s="725"/>
      <c r="N14" s="725"/>
      <c r="O14" s="725"/>
      <c r="P14" s="726"/>
      <c r="Q14" s="667" t="s">
        <v>102</v>
      </c>
      <c r="R14" s="32"/>
      <c r="S14" s="30" t="s">
        <v>71</v>
      </c>
      <c r="T14" s="92">
        <f t="shared" ca="1" si="2"/>
        <v>145</v>
      </c>
      <c r="U14" s="10">
        <f t="shared" ca="1" si="3"/>
        <v>145</v>
      </c>
      <c r="V14" s="82" t="str">
        <f t="shared" ca="1" si="4"/>
        <v>ok</v>
      </c>
      <c r="X14" s="75">
        <f t="shared" ca="1" si="5"/>
        <v>1600</v>
      </c>
      <c r="Y14" s="67">
        <f t="shared" ca="1" si="6"/>
        <v>145</v>
      </c>
      <c r="Z14" s="192">
        <f t="shared" ca="1" si="7"/>
        <v>45</v>
      </c>
      <c r="AB14" s="32"/>
      <c r="AC14" s="32"/>
      <c r="AD14" s="32"/>
      <c r="AE14" s="32"/>
      <c r="AF14" s="75"/>
      <c r="AG14" s="93">
        <f ca="1">MAX(AG17:AG28)</f>
        <v>2000</v>
      </c>
      <c r="AH14" s="32"/>
      <c r="AI14" s="77">
        <f>C19</f>
        <v>190</v>
      </c>
      <c r="AJ14" s="67">
        <f t="shared" si="0"/>
        <v>190</v>
      </c>
      <c r="AK14" s="78">
        <f t="shared" si="1"/>
        <v>0</v>
      </c>
      <c r="AL14" s="32"/>
      <c r="AM14" s="77"/>
      <c r="AN14" s="78"/>
      <c r="AO14" s="32"/>
      <c r="AP14" s="132"/>
      <c r="AQ14" s="196"/>
      <c r="AR14" s="196"/>
      <c r="AS14" s="196"/>
      <c r="AT14" s="196"/>
      <c r="AU14" s="196"/>
      <c r="AV14" s="221"/>
      <c r="AX14"/>
      <c r="AY14"/>
      <c r="AZ14"/>
      <c r="BA14"/>
      <c r="BB14"/>
      <c r="BC14"/>
      <c r="BD14"/>
      <c r="BE14"/>
    </row>
    <row r="15" spans="1:57" s="33" customFormat="1" ht="15" thickBot="1" x14ac:dyDescent="0.4">
      <c r="A15" s="60" t="str">
        <f>IF(AK12&gt;0,"error","")</f>
        <v/>
      </c>
      <c r="B15" s="44" t="s">
        <v>13</v>
      </c>
      <c r="C15" s="184">
        <v>100</v>
      </c>
      <c r="D15" s="703"/>
      <c r="E15" s="704"/>
      <c r="K15" s="727"/>
      <c r="L15" s="728"/>
      <c r="M15" s="728"/>
      <c r="N15" s="728"/>
      <c r="O15" s="728"/>
      <c r="P15" s="729"/>
      <c r="Q15" s="669"/>
      <c r="R15" s="32"/>
      <c r="S15" s="30" t="s">
        <v>70</v>
      </c>
      <c r="T15" s="92">
        <f t="shared" ca="1" si="2"/>
        <v>190</v>
      </c>
      <c r="U15" s="10">
        <f t="shared" ca="1" si="3"/>
        <v>187.5</v>
      </c>
      <c r="V15" s="82" t="str">
        <f t="shared" ca="1" si="4"/>
        <v>ok</v>
      </c>
      <c r="X15" s="75">
        <f t="shared" ca="1" si="5"/>
        <v>1400</v>
      </c>
      <c r="Y15" s="67">
        <f t="shared" ca="1" si="6"/>
        <v>190</v>
      </c>
      <c r="Z15" s="192">
        <f t="shared" ca="1" si="7"/>
        <v>45</v>
      </c>
      <c r="AB15" s="32"/>
      <c r="AC15" s="32"/>
      <c r="AD15" s="32"/>
      <c r="AE15" s="32"/>
      <c r="AF15" s="75"/>
      <c r="AG15" s="93">
        <f ca="1">MIN(AG17:AG28)</f>
        <v>0</v>
      </c>
      <c r="AH15" s="32"/>
      <c r="AI15" s="77">
        <f>C21</f>
        <v>230</v>
      </c>
      <c r="AJ15" s="67">
        <f t="shared" si="0"/>
        <v>230</v>
      </c>
      <c r="AK15" s="78">
        <f t="shared" si="1"/>
        <v>0</v>
      </c>
      <c r="AL15" s="32"/>
      <c r="AM15" s="77">
        <f>ROUNDUP(C15,0)</f>
        <v>100</v>
      </c>
      <c r="AN15" s="78"/>
      <c r="AO15" s="32"/>
      <c r="AP15" s="220" t="s">
        <v>143</v>
      </c>
      <c r="AQ15" s="32"/>
      <c r="AR15" s="32">
        <f ca="1">TRUNC(AR11/200)</f>
        <v>5</v>
      </c>
      <c r="AS15" s="32"/>
      <c r="AT15" s="32">
        <f ca="1">TRUNC(AT11/200)</f>
        <v>2</v>
      </c>
      <c r="AU15" s="32"/>
      <c r="AV15" s="222">
        <f ca="1">TRUNC(AV11/200)</f>
        <v>7</v>
      </c>
      <c r="AX15"/>
      <c r="AY15"/>
      <c r="AZ15"/>
      <c r="BA15"/>
      <c r="BB15"/>
      <c r="BC15"/>
      <c r="BD15"/>
      <c r="BE15"/>
    </row>
    <row r="16" spans="1:57" s="33" customFormat="1" ht="15" thickBot="1" x14ac:dyDescent="0.4">
      <c r="A16" s="124"/>
      <c r="B16" s="91"/>
      <c r="C16" s="47"/>
      <c r="K16" s="89"/>
      <c r="Q16" s="171"/>
      <c r="R16" s="32"/>
      <c r="S16" s="30" t="s">
        <v>69</v>
      </c>
      <c r="T16" s="92">
        <f t="shared" ca="1" si="2"/>
        <v>230</v>
      </c>
      <c r="U16" s="10">
        <f t="shared" ca="1" si="3"/>
        <v>230</v>
      </c>
      <c r="V16" s="82" t="str">
        <f t="shared" ca="1" si="4"/>
        <v>ok</v>
      </c>
      <c r="X16" s="75">
        <f t="shared" ca="1" si="5"/>
        <v>1200</v>
      </c>
      <c r="Y16" s="67">
        <f t="shared" ca="1" si="6"/>
        <v>230</v>
      </c>
      <c r="Z16" s="192">
        <f t="shared" ca="1" si="7"/>
        <v>40</v>
      </c>
      <c r="AB16" s="32"/>
      <c r="AC16" s="32"/>
      <c r="AD16" s="32"/>
      <c r="AE16" s="32"/>
      <c r="AF16" s="75"/>
      <c r="AG16" s="90"/>
      <c r="AH16" s="32"/>
      <c r="AI16" s="77">
        <f>C23</f>
        <v>270</v>
      </c>
      <c r="AJ16" s="67">
        <f t="shared" si="0"/>
        <v>270</v>
      </c>
      <c r="AK16" s="78">
        <f t="shared" si="1"/>
        <v>0</v>
      </c>
      <c r="AL16" s="32"/>
      <c r="AM16" s="77"/>
      <c r="AN16" s="78"/>
      <c r="AO16" s="32"/>
      <c r="AP16" s="220" t="s">
        <v>144</v>
      </c>
      <c r="AQ16" s="32"/>
      <c r="AR16" s="196">
        <f ca="1">TRUNC(AR11/200)</f>
        <v>5</v>
      </c>
      <c r="AS16" s="32"/>
      <c r="AT16" s="196">
        <f ca="1">TRUNC(AT11/200)</f>
        <v>2</v>
      </c>
      <c r="AU16" s="32"/>
      <c r="AV16" s="222">
        <f ca="1">TRUNC(AV11/200)</f>
        <v>7</v>
      </c>
      <c r="AX16"/>
      <c r="AY16"/>
      <c r="AZ16"/>
      <c r="BA16"/>
      <c r="BB16"/>
      <c r="BC16"/>
      <c r="BD16"/>
      <c r="BE16"/>
    </row>
    <row r="17" spans="1:57" s="33" customFormat="1" ht="16" thickBot="1" x14ac:dyDescent="0.4">
      <c r="A17" s="60" t="str">
        <f>IF(AK13&gt;0,"error","")</f>
        <v/>
      </c>
      <c r="B17" s="44" t="s">
        <v>14</v>
      </c>
      <c r="C17" s="184">
        <v>145</v>
      </c>
      <c r="K17" s="177" t="str">
        <f>'sail maker guidance'!H19</f>
        <v>To maximise sail area</v>
      </c>
      <c r="Q17" s="178" t="s">
        <v>106</v>
      </c>
      <c r="R17" s="32"/>
      <c r="S17" s="30" t="s">
        <v>68</v>
      </c>
      <c r="T17" s="92">
        <f t="shared" ca="1" si="2"/>
        <v>270</v>
      </c>
      <c r="U17" s="10">
        <f t="shared" ca="1" si="3"/>
        <v>270</v>
      </c>
      <c r="V17" s="82" t="str">
        <f t="shared" ca="1" si="4"/>
        <v>ok</v>
      </c>
      <c r="X17" s="75">
        <f t="shared" ca="1" si="5"/>
        <v>1000</v>
      </c>
      <c r="Y17" s="67">
        <f t="shared" ca="1" si="6"/>
        <v>270</v>
      </c>
      <c r="Z17" s="192">
        <f t="shared" ca="1" si="7"/>
        <v>40</v>
      </c>
      <c r="AB17" s="32"/>
      <c r="AC17" s="32"/>
      <c r="AD17" s="32"/>
      <c r="AE17" s="32"/>
      <c r="AF17" s="94">
        <f t="shared" ref="AF17:AF28" ca="1" si="8">IF(Y11&gt;0,1,0)</f>
        <v>0</v>
      </c>
      <c r="AG17" s="78">
        <f t="shared" ref="AG17:AG28" ca="1" si="9">AF17*X11</f>
        <v>0</v>
      </c>
      <c r="AH17" s="32"/>
      <c r="AI17" s="77">
        <f>C25</f>
        <v>310</v>
      </c>
      <c r="AJ17" s="67">
        <f t="shared" si="0"/>
        <v>310</v>
      </c>
      <c r="AK17" s="78">
        <f t="shared" si="1"/>
        <v>0</v>
      </c>
      <c r="AL17" s="32"/>
      <c r="AM17" s="77">
        <f>ROUNDUP(C17,0)</f>
        <v>145</v>
      </c>
      <c r="AN17" s="78"/>
      <c r="AO17" s="32"/>
      <c r="AP17" s="223"/>
      <c r="AQ17" s="41"/>
      <c r="AR17" s="53"/>
      <c r="AS17" s="53"/>
      <c r="AT17" s="53"/>
      <c r="AU17" s="53"/>
      <c r="AV17" s="224"/>
      <c r="AX17"/>
      <c r="AY17"/>
      <c r="AZ17"/>
      <c r="BA17"/>
      <c r="BB17"/>
      <c r="BC17"/>
      <c r="BD17"/>
      <c r="BE17"/>
    </row>
    <row r="18" spans="1:57" s="33" customFormat="1" ht="16" thickBot="1" x14ac:dyDescent="0.4">
      <c r="A18" s="124"/>
      <c r="B18" s="91"/>
      <c r="C18" s="47"/>
      <c r="K18" s="177" t="s">
        <v>85</v>
      </c>
      <c r="Q18" s="178" t="s">
        <v>85</v>
      </c>
      <c r="R18" s="32"/>
      <c r="S18" s="30" t="s">
        <v>67</v>
      </c>
      <c r="T18" s="92">
        <f t="shared" ca="1" si="2"/>
        <v>310</v>
      </c>
      <c r="U18" s="10">
        <f t="shared" ca="1" si="3"/>
        <v>308</v>
      </c>
      <c r="V18" s="82" t="str">
        <f t="shared" ca="1" si="4"/>
        <v>ok</v>
      </c>
      <c r="X18" s="75">
        <f t="shared" ca="1" si="5"/>
        <v>800</v>
      </c>
      <c r="Y18" s="67">
        <f ca="1">T18</f>
        <v>310</v>
      </c>
      <c r="Z18" s="192">
        <f t="shared" ca="1" si="7"/>
        <v>40</v>
      </c>
      <c r="AB18" s="32"/>
      <c r="AC18" s="32"/>
      <c r="AD18" s="32"/>
      <c r="AE18" s="32"/>
      <c r="AF18" s="94">
        <f t="shared" ca="1" si="8"/>
        <v>1</v>
      </c>
      <c r="AG18" s="78">
        <f t="shared" ca="1" si="9"/>
        <v>2000</v>
      </c>
      <c r="AH18" s="32"/>
      <c r="AI18" s="77">
        <f>C27</f>
        <v>346</v>
      </c>
      <c r="AJ18" s="67">
        <f t="shared" si="0"/>
        <v>346</v>
      </c>
      <c r="AK18" s="78">
        <f t="shared" si="1"/>
        <v>0</v>
      </c>
      <c r="AL18" s="32"/>
      <c r="AM18" s="77"/>
      <c r="AN18" s="78"/>
      <c r="AO18" s="32"/>
      <c r="AP18" s="225" t="s">
        <v>145</v>
      </c>
      <c r="AQ18" s="41"/>
      <c r="AR18" s="53">
        <f ca="1">TRUNC(AR13/200)</f>
        <v>5</v>
      </c>
      <c r="AS18" s="53"/>
      <c r="AT18" s="53">
        <f ca="1">TRUNC(AT13/200)</f>
        <v>2</v>
      </c>
      <c r="AU18" s="53"/>
      <c r="AV18" s="224">
        <f ca="1">TRUNC(AV13/200)</f>
        <v>7</v>
      </c>
      <c r="AX18"/>
      <c r="AY18"/>
      <c r="AZ18"/>
      <c r="BA18"/>
      <c r="BB18"/>
      <c r="BC18"/>
      <c r="BD18"/>
      <c r="BE18"/>
    </row>
    <row r="19" spans="1:57" s="33" customFormat="1" ht="16" thickBot="1" x14ac:dyDescent="0.4">
      <c r="A19" s="60" t="str">
        <f>IF(AK14&gt;0,"error","")</f>
        <v/>
      </c>
      <c r="B19" s="44" t="s">
        <v>15</v>
      </c>
      <c r="C19" s="184">
        <v>190</v>
      </c>
      <c r="K19" s="681" t="str">
        <f>'sail maker guidance'!H26</f>
        <v>Delta Sail 1 LP</v>
      </c>
      <c r="L19" s="682"/>
      <c r="M19" s="682"/>
      <c r="N19" s="683"/>
      <c r="O19" s="705">
        <f ca="1">'sail maker guidance'!J26</f>
        <v>22.173576193224768</v>
      </c>
      <c r="P19" s="706"/>
      <c r="Q19" s="178" t="s">
        <v>110</v>
      </c>
      <c r="R19" s="32"/>
      <c r="S19" s="30" t="s">
        <v>66</v>
      </c>
      <c r="T19" s="92">
        <f t="shared" ca="1" si="2"/>
        <v>346</v>
      </c>
      <c r="U19" s="10">
        <f t="shared" ca="1" si="3"/>
        <v>345</v>
      </c>
      <c r="V19" s="82" t="str">
        <f t="shared" ca="1" si="4"/>
        <v>ok</v>
      </c>
      <c r="X19" s="75">
        <f t="shared" ca="1" si="5"/>
        <v>600</v>
      </c>
      <c r="Y19" s="67">
        <f ca="1">T19</f>
        <v>346</v>
      </c>
      <c r="Z19" s="192">
        <f t="shared" ca="1" si="7"/>
        <v>36</v>
      </c>
      <c r="AB19" s="32"/>
      <c r="AC19" s="32"/>
      <c r="AD19" s="32"/>
      <c r="AE19" s="32"/>
      <c r="AF19" s="94">
        <f t="shared" ca="1" si="8"/>
        <v>1</v>
      </c>
      <c r="AG19" s="78">
        <f t="shared" ca="1" si="9"/>
        <v>1800</v>
      </c>
      <c r="AH19" s="32"/>
      <c r="AI19" s="77">
        <f>C29</f>
        <v>380</v>
      </c>
      <c r="AJ19" s="67">
        <f t="shared" si="0"/>
        <v>380</v>
      </c>
      <c r="AK19" s="78">
        <f t="shared" si="1"/>
        <v>0</v>
      </c>
      <c r="AL19" s="32"/>
      <c r="AM19" s="77">
        <f>ROUNDUP(C19,0)</f>
        <v>190</v>
      </c>
      <c r="AN19" s="78"/>
      <c r="AO19" s="32"/>
      <c r="AP19" s="223"/>
      <c r="AQ19" s="41"/>
      <c r="AR19" s="53"/>
      <c r="AS19" s="53"/>
      <c r="AT19" s="53"/>
      <c r="AU19" s="53"/>
      <c r="AV19" s="224"/>
      <c r="AX19"/>
      <c r="AY19"/>
      <c r="AZ19"/>
      <c r="BA19"/>
      <c r="BB19"/>
      <c r="BC19"/>
      <c r="BD19"/>
      <c r="BE19"/>
    </row>
    <row r="20" spans="1:57" s="33" customFormat="1" ht="16" thickBot="1" x14ac:dyDescent="0.4">
      <c r="A20" s="124"/>
      <c r="B20" s="91"/>
      <c r="C20" s="47"/>
      <c r="K20" s="681" t="str">
        <f>'sail maker guidance'!H27</f>
        <v>Equivalent to Sail 1 LP</v>
      </c>
      <c r="L20" s="682"/>
      <c r="M20" s="682"/>
      <c r="N20" s="683"/>
      <c r="O20" s="670">
        <f ca="1">'sail maker guidance'!J27</f>
        <v>457.17357619322479</v>
      </c>
      <c r="P20" s="671"/>
      <c r="Q20" s="178" t="s">
        <v>111</v>
      </c>
      <c r="R20" s="32"/>
      <c r="S20" s="30" t="s">
        <v>65</v>
      </c>
      <c r="T20" s="92">
        <f t="shared" ca="1" si="2"/>
        <v>380</v>
      </c>
      <c r="U20" s="10">
        <f t="shared" ca="1" si="3"/>
        <v>328</v>
      </c>
      <c r="V20" s="82" t="str">
        <f t="shared" ca="1" si="4"/>
        <v>ok</v>
      </c>
      <c r="X20" s="75">
        <f t="shared" ca="1" si="5"/>
        <v>400</v>
      </c>
      <c r="Y20" s="67">
        <f ca="1">T20</f>
        <v>380</v>
      </c>
      <c r="Z20" s="192">
        <f t="shared" ca="1" si="7"/>
        <v>34</v>
      </c>
      <c r="AB20" s="32"/>
      <c r="AC20" s="32"/>
      <c r="AD20" s="32"/>
      <c r="AE20" s="32"/>
      <c r="AF20" s="94">
        <f t="shared" ca="1" si="8"/>
        <v>1</v>
      </c>
      <c r="AG20" s="78">
        <f t="shared" ca="1" si="9"/>
        <v>1600</v>
      </c>
      <c r="AH20" s="32"/>
      <c r="AI20" s="77">
        <f>C31</f>
        <v>310</v>
      </c>
      <c r="AJ20" s="67">
        <f t="shared" si="0"/>
        <v>310</v>
      </c>
      <c r="AK20" s="78">
        <f t="shared" si="1"/>
        <v>0</v>
      </c>
      <c r="AL20" s="32"/>
      <c r="AM20" s="77"/>
      <c r="AN20" s="78"/>
      <c r="AO20" s="32"/>
      <c r="AP20" s="226" t="s">
        <v>146</v>
      </c>
      <c r="AQ20" s="227"/>
      <c r="AR20" s="228">
        <f ca="1">ROUND(AR13-AR18*200,0)</f>
        <v>35</v>
      </c>
      <c r="AS20" s="228"/>
      <c r="AT20" s="228">
        <f ca="1">ROUND(AT13-AT18*200,0)</f>
        <v>119</v>
      </c>
      <c r="AU20" s="228"/>
      <c r="AV20" s="229">
        <f ca="1">ROUND(AV13-AV18*200,0)</f>
        <v>149</v>
      </c>
    </row>
    <row r="21" spans="1:57" s="33" customFormat="1" ht="16" thickBot="1" x14ac:dyDescent="0.4">
      <c r="A21" s="60" t="str">
        <f>IF(AK15&gt;0,"error","")</f>
        <v/>
      </c>
      <c r="B21" s="44" t="s">
        <v>16</v>
      </c>
      <c r="C21" s="184">
        <v>230</v>
      </c>
      <c r="K21" s="35" t="s">
        <v>83</v>
      </c>
      <c r="Q21" s="178" t="s">
        <v>83</v>
      </c>
      <c r="R21" s="32"/>
      <c r="S21" s="30" t="s">
        <v>64</v>
      </c>
      <c r="T21" s="92">
        <f t="shared" ca="1" si="2"/>
        <v>310</v>
      </c>
      <c r="U21" s="10">
        <f ca="1">IF(AND(T20&gt;0,T22&gt;0),(T20+T22)/2,T21)</f>
        <v>407.5</v>
      </c>
      <c r="V21" s="82" t="str">
        <f t="shared" ca="1" si="4"/>
        <v>check</v>
      </c>
      <c r="X21" s="75">
        <f t="shared" ca="1" si="5"/>
        <v>200</v>
      </c>
      <c r="Y21" s="67">
        <f ca="1">T21</f>
        <v>310</v>
      </c>
      <c r="Z21" s="192">
        <f t="shared" ca="1" si="7"/>
        <v>-70</v>
      </c>
      <c r="AB21" s="32"/>
      <c r="AC21" s="32"/>
      <c r="AD21" s="32"/>
      <c r="AE21" s="32"/>
      <c r="AF21" s="94">
        <f t="shared" ca="1" si="8"/>
        <v>1</v>
      </c>
      <c r="AG21" s="78">
        <f t="shared" ca="1" si="9"/>
        <v>1400</v>
      </c>
      <c r="AH21" s="32"/>
      <c r="AI21" s="103">
        <f>E34</f>
        <v>435</v>
      </c>
      <c r="AJ21" s="104">
        <f>INT(AI21)</f>
        <v>435</v>
      </c>
      <c r="AK21" s="98">
        <f>IF(AI21&gt;AJ21,1,0)</f>
        <v>0</v>
      </c>
      <c r="AL21" s="32"/>
      <c r="AM21" s="77">
        <f>ROUNDUP(C21,0)</f>
        <v>230</v>
      </c>
      <c r="AN21" s="78"/>
      <c r="AO21" s="32"/>
      <c r="AP21" s="32"/>
      <c r="AQ21" s="83"/>
      <c r="AR21" s="32"/>
      <c r="AS21" s="32"/>
    </row>
    <row r="22" spans="1:57" s="33" customFormat="1" ht="16" thickBot="1" x14ac:dyDescent="0.4">
      <c r="A22" s="124"/>
      <c r="B22" s="91"/>
      <c r="C22" s="47"/>
      <c r="K22" s="681" t="str">
        <f>'sail maker guidance'!H29</f>
        <v>Delta Sail 2 LP</v>
      </c>
      <c r="L22" s="682"/>
      <c r="M22" s="682"/>
      <c r="N22" s="683"/>
      <c r="O22" s="705">
        <f ca="1">'sail maker guidance'!J29</f>
        <v>29.029786736780618</v>
      </c>
      <c r="P22" s="706"/>
      <c r="Q22" s="178" t="s">
        <v>110</v>
      </c>
      <c r="R22" s="32"/>
      <c r="S22" s="30" t="s">
        <v>63</v>
      </c>
      <c r="T22" s="10">
        <f>E34</f>
        <v>435</v>
      </c>
      <c r="U22" s="10">
        <f ca="1">(T21+U23)/2</f>
        <v>155</v>
      </c>
      <c r="V22" s="82" t="str">
        <f ca="1">IF(U22=0,"",IF(T22&lt;U22,"check","ok"))</f>
        <v>ok</v>
      </c>
      <c r="X22" s="246">
        <v>0</v>
      </c>
      <c r="Y22" s="104">
        <f>T22</f>
        <v>435</v>
      </c>
      <c r="Z22" s="193">
        <f t="shared" ca="1" si="7"/>
        <v>125</v>
      </c>
      <c r="AB22" s="32"/>
      <c r="AC22" s="32"/>
      <c r="AD22" s="32"/>
      <c r="AE22" s="32"/>
      <c r="AF22" s="94">
        <f t="shared" ca="1" si="8"/>
        <v>1</v>
      </c>
      <c r="AG22" s="78">
        <f t="shared" ca="1" si="9"/>
        <v>1200</v>
      </c>
      <c r="AH22" s="32"/>
      <c r="AL22" s="32"/>
      <c r="AM22" s="77"/>
      <c r="AN22" s="78"/>
      <c r="AO22" s="32"/>
      <c r="AP22" s="32"/>
      <c r="AQ22" s="83"/>
      <c r="AR22" s="32"/>
      <c r="AS22" s="32"/>
    </row>
    <row r="23" spans="1:57" s="33" customFormat="1" ht="16" thickBot="1" x14ac:dyDescent="0.4">
      <c r="A23" s="60" t="str">
        <f>IF(AK16&gt;0,"error","")</f>
        <v/>
      </c>
      <c r="B23" s="44" t="s">
        <v>17</v>
      </c>
      <c r="C23" s="184">
        <v>270</v>
      </c>
      <c r="K23" s="681" t="str">
        <f>'sail maker guidance'!H30</f>
        <v>Equivalent to Sail 2 LP</v>
      </c>
      <c r="L23" s="682"/>
      <c r="M23" s="682"/>
      <c r="N23" s="683"/>
      <c r="O23" s="670">
        <f ca="1">'sail maker guidance'!J30</f>
        <v>433.02978673678064</v>
      </c>
      <c r="P23" s="671"/>
      <c r="Q23" s="178" t="s">
        <v>111</v>
      </c>
      <c r="R23" s="32"/>
      <c r="T23" s="32"/>
      <c r="U23" s="95"/>
      <c r="V23" s="96"/>
      <c r="X23" s="32"/>
      <c r="Y23" s="32"/>
      <c r="Z23" s="67"/>
      <c r="AA23" s="67"/>
      <c r="AF23" s="94">
        <f t="shared" ca="1" si="8"/>
        <v>1</v>
      </c>
      <c r="AG23" s="78">
        <f t="shared" ca="1" si="9"/>
        <v>1000</v>
      </c>
      <c r="AH23" s="32"/>
      <c r="AL23" s="32"/>
      <c r="AM23" s="77">
        <f>ROUNDUP(C23,0)</f>
        <v>270</v>
      </c>
      <c r="AN23" s="78"/>
      <c r="AO23" s="32"/>
      <c r="AP23" s="235" t="s">
        <v>148</v>
      </c>
      <c r="AQ23" s="235"/>
      <c r="AR23" s="235"/>
    </row>
    <row r="24" spans="1:57" s="33" customFormat="1" ht="15" thickBot="1" x14ac:dyDescent="0.4">
      <c r="A24" s="124"/>
      <c r="B24" s="91"/>
      <c r="C24" s="47"/>
      <c r="J24" s="59"/>
      <c r="K24" s="42"/>
      <c r="Q24" s="171"/>
      <c r="R24" s="32"/>
      <c r="X24" s="66" t="s">
        <v>147</v>
      </c>
      <c r="Y24" s="66"/>
      <c r="Z24" s="66"/>
      <c r="AA24" s="66"/>
      <c r="AB24" s="66"/>
      <c r="AC24" s="66"/>
      <c r="AD24" s="66"/>
      <c r="AE24" s="251"/>
      <c r="AF24" s="94">
        <f t="shared" ca="1" si="8"/>
        <v>1</v>
      </c>
      <c r="AG24" s="78">
        <f t="shared" ca="1" si="9"/>
        <v>800</v>
      </c>
      <c r="AH24" s="32"/>
      <c r="AI24" s="66" t="s">
        <v>45</v>
      </c>
      <c r="AJ24" s="66"/>
      <c r="AK24" s="66"/>
      <c r="AL24" s="32"/>
      <c r="AM24" s="77"/>
      <c r="AN24" s="78"/>
      <c r="AO24" s="32"/>
      <c r="AP24" s="236"/>
    </row>
    <row r="25" spans="1:57" s="33" customFormat="1" ht="15" thickBot="1" x14ac:dyDescent="0.4">
      <c r="A25" s="60" t="str">
        <f>IF(AK17&gt;0,"error","")</f>
        <v/>
      </c>
      <c r="B25" s="44" t="s">
        <v>18</v>
      </c>
      <c r="C25" s="184">
        <v>310</v>
      </c>
      <c r="J25" s="59"/>
      <c r="K25" s="42"/>
      <c r="Q25" s="171"/>
      <c r="R25" s="97"/>
      <c r="S25" s="30" t="s">
        <v>57</v>
      </c>
      <c r="T25" s="190">
        <f>E35</f>
        <v>9</v>
      </c>
      <c r="U25" s="189"/>
      <c r="V25" s="191"/>
      <c r="X25" s="70">
        <f>10*AA25</f>
        <v>0</v>
      </c>
      <c r="Y25" s="242">
        <v>0</v>
      </c>
      <c r="Z25" s="243">
        <f>E46</f>
        <v>12</v>
      </c>
      <c r="AA25" s="242">
        <v>0</v>
      </c>
      <c r="AB25" s="563">
        <f>-Z25</f>
        <v>-12</v>
      </c>
      <c r="AC25" s="563">
        <f>Z25</f>
        <v>12</v>
      </c>
      <c r="AD25" s="244">
        <f>Z25-AC25</f>
        <v>0</v>
      </c>
      <c r="AE25" s="196"/>
      <c r="AF25" s="94">
        <f t="shared" ca="1" si="8"/>
        <v>1</v>
      </c>
      <c r="AG25" s="78">
        <f t="shared" ca="1" si="9"/>
        <v>600</v>
      </c>
      <c r="AH25" s="32"/>
      <c r="AI25" s="72">
        <f>Z25</f>
        <v>12</v>
      </c>
      <c r="AJ25" s="73">
        <f t="shared" ref="AJ25:AJ36" si="10">INT(AI25)</f>
        <v>12</v>
      </c>
      <c r="AK25" s="74">
        <f t="shared" ref="AK25:AK36" si="11">IF(AI25&gt;AJ25,1,0)</f>
        <v>0</v>
      </c>
      <c r="AL25" s="32"/>
      <c r="AM25" s="77">
        <f>ROUNDUP(C25,0)</f>
        <v>310</v>
      </c>
      <c r="AN25" s="78"/>
      <c r="AO25" s="32"/>
      <c r="AP25" s="237">
        <f>IF(T25&gt;0,1,0)</f>
        <v>1</v>
      </c>
    </row>
    <row r="26" spans="1:57" s="33" customFormat="1" ht="15" thickBot="1" x14ac:dyDescent="0.4">
      <c r="A26" s="124"/>
      <c r="B26" s="91"/>
      <c r="C26" s="47"/>
      <c r="J26" s="59"/>
      <c r="K26" s="42"/>
      <c r="Q26" s="171"/>
      <c r="R26" s="97"/>
      <c r="S26" s="30" t="s">
        <v>112</v>
      </c>
      <c r="T26" s="190">
        <f t="shared" ref="T26:T35" si="12">C36</f>
        <v>0</v>
      </c>
      <c r="U26" s="189">
        <f t="shared" ref="U26:U35" ca="1" si="13">(Z25+Z27)/2</f>
        <v>28.5</v>
      </c>
      <c r="V26" s="191" t="str">
        <f t="shared" ref="V26:V35" ca="1" si="14">IF(Z26&lt;U26,"check","")</f>
        <v/>
      </c>
      <c r="X26" s="75">
        <f t="shared" ref="X26:X37" ca="1" si="15">10*AA26</f>
        <v>-230</v>
      </c>
      <c r="Y26" s="32">
        <f>IF(Y25="","",IF(Y25=$E$34,$E$34,IF(Y25/50=TRUNC($E$34/50),$E$34,Y25+50)))</f>
        <v>50</v>
      </c>
      <c r="Z26" s="41">
        <f t="shared" ref="Z26:Z37" ca="1" si="16">IF(Y26="","",IF(MOD(Y26,50)&gt;0,0,IF(Y26/50=TRUNC($E$34/50),$E$35,OFFSET($C$45,-((Y26/50)-1),0))))</f>
        <v>35</v>
      </c>
      <c r="AA26" s="32">
        <f ca="1">IF(ISNUMBER(Z26),Z25-Z26,"")</f>
        <v>-23</v>
      </c>
      <c r="AB26" s="196">
        <f t="shared" ref="AB26:AB37" ca="1" si="17">-Z26</f>
        <v>-35</v>
      </c>
      <c r="AC26" s="196">
        <f>$AC$25*($Y$37-Y26)/$Y$37</f>
        <v>10.620689655172415</v>
      </c>
      <c r="AD26" s="245">
        <f t="shared" ref="AD26:AD37" ca="1" si="18">Z26-AC26</f>
        <v>24.379310344827587</v>
      </c>
      <c r="AE26" s="196"/>
      <c r="AF26" s="94">
        <f t="shared" ca="1" si="8"/>
        <v>1</v>
      </c>
      <c r="AG26" s="78">
        <f t="shared" ca="1" si="9"/>
        <v>400</v>
      </c>
      <c r="AH26" s="32"/>
      <c r="AI26" s="77">
        <f t="shared" ref="AI26:AI36" ca="1" si="19">Z26</f>
        <v>35</v>
      </c>
      <c r="AJ26" s="67">
        <f t="shared" ca="1" si="10"/>
        <v>35</v>
      </c>
      <c r="AK26" s="78">
        <f t="shared" ca="1" si="11"/>
        <v>0</v>
      </c>
      <c r="AL26" s="32"/>
      <c r="AM26" s="77"/>
      <c r="AN26" s="78"/>
      <c r="AO26" s="32"/>
      <c r="AP26" s="237">
        <f t="shared" ref="AP26:AP36" si="20">IF(T26&gt;0,1,0)</f>
        <v>0</v>
      </c>
    </row>
    <row r="27" spans="1:57" s="33" customFormat="1" ht="15" thickBot="1" x14ac:dyDescent="0.4">
      <c r="A27" s="60" t="str">
        <f>IF(AK18&gt;0,"error","")</f>
        <v/>
      </c>
      <c r="B27" s="44" t="s">
        <v>19</v>
      </c>
      <c r="C27" s="184">
        <v>346</v>
      </c>
      <c r="J27" s="59"/>
      <c r="K27" s="42"/>
      <c r="Q27" s="171"/>
      <c r="R27" s="32"/>
      <c r="S27" s="30" t="s">
        <v>56</v>
      </c>
      <c r="T27" s="190">
        <f t="shared" si="12"/>
        <v>0</v>
      </c>
      <c r="U27" s="189">
        <f t="shared" ca="1" si="13"/>
        <v>40</v>
      </c>
      <c r="V27" s="191" t="str">
        <f t="shared" ca="1" si="14"/>
        <v/>
      </c>
      <c r="X27" s="75">
        <f t="shared" ca="1" si="15"/>
        <v>-100</v>
      </c>
      <c r="Y27" s="32">
        <f t="shared" ref="Y27:Y36" si="21">IF(Y26="","",IF(Y26=$E$34,$E$34,IF(Y26/50=TRUNC($E$34/50),$E$34,Y26+50)))</f>
        <v>100</v>
      </c>
      <c r="Z27" s="41">
        <f t="shared" ca="1" si="16"/>
        <v>45</v>
      </c>
      <c r="AA27" s="32">
        <f t="shared" ref="AA27:AA37" ca="1" si="22">IF(ISNUMBER(Z27),Z26-Z27,"")</f>
        <v>-10</v>
      </c>
      <c r="AB27" s="196">
        <f t="shared" ca="1" si="17"/>
        <v>-45</v>
      </c>
      <c r="AC27" s="196">
        <f t="shared" ref="AC27:AC37" si="23">$AC$25*($Y$37-Y27)/$Y$37</f>
        <v>9.2413793103448274</v>
      </c>
      <c r="AD27" s="245">
        <f t="shared" ca="1" si="18"/>
        <v>35.758620689655174</v>
      </c>
      <c r="AE27" s="196"/>
      <c r="AF27" s="94">
        <f t="shared" ca="1" si="8"/>
        <v>1</v>
      </c>
      <c r="AG27" s="78">
        <f t="shared" ca="1" si="9"/>
        <v>200</v>
      </c>
      <c r="AH27" s="32"/>
      <c r="AI27" s="77">
        <f t="shared" ca="1" si="19"/>
        <v>45</v>
      </c>
      <c r="AJ27" s="67">
        <f t="shared" ca="1" si="10"/>
        <v>45</v>
      </c>
      <c r="AK27" s="78">
        <f t="shared" ca="1" si="11"/>
        <v>0</v>
      </c>
      <c r="AL27" s="32"/>
      <c r="AM27" s="77">
        <f>ROUNDUP(C27,0)</f>
        <v>346</v>
      </c>
      <c r="AN27" s="78"/>
      <c r="AO27" s="32"/>
      <c r="AP27" s="237">
        <f t="shared" si="20"/>
        <v>0</v>
      </c>
    </row>
    <row r="28" spans="1:57" s="33" customFormat="1" ht="15" thickBot="1" x14ac:dyDescent="0.4">
      <c r="A28" s="124"/>
      <c r="B28" s="91"/>
      <c r="C28" s="47"/>
      <c r="J28" s="59"/>
      <c r="K28" s="42"/>
      <c r="Q28" s="171"/>
      <c r="R28" s="32"/>
      <c r="S28" s="30" t="s">
        <v>55</v>
      </c>
      <c r="T28" s="190">
        <f t="shared" si="12"/>
        <v>0</v>
      </c>
      <c r="U28" s="189">
        <f t="shared" ca="1" si="13"/>
        <v>42.5</v>
      </c>
      <c r="V28" s="191" t="str">
        <f t="shared" ca="1" si="14"/>
        <v/>
      </c>
      <c r="X28" s="75">
        <f t="shared" ca="1" si="15"/>
        <v>0</v>
      </c>
      <c r="Y28" s="32">
        <f t="shared" si="21"/>
        <v>150</v>
      </c>
      <c r="Z28" s="41">
        <f t="shared" ca="1" si="16"/>
        <v>45</v>
      </c>
      <c r="AA28" s="32">
        <f t="shared" ca="1" si="22"/>
        <v>0</v>
      </c>
      <c r="AB28" s="196">
        <f t="shared" ca="1" si="17"/>
        <v>-45</v>
      </c>
      <c r="AC28" s="196">
        <f t="shared" si="23"/>
        <v>7.8620689655172411</v>
      </c>
      <c r="AD28" s="245">
        <f t="shared" ca="1" si="18"/>
        <v>37.137931034482762</v>
      </c>
      <c r="AE28" s="196"/>
      <c r="AF28" s="252">
        <f t="shared" si="8"/>
        <v>1</v>
      </c>
      <c r="AG28" s="98">
        <f t="shared" si="9"/>
        <v>0</v>
      </c>
      <c r="AH28" s="32"/>
      <c r="AI28" s="77">
        <f t="shared" ca="1" si="19"/>
        <v>45</v>
      </c>
      <c r="AJ28" s="67">
        <f t="shared" ca="1" si="10"/>
        <v>45</v>
      </c>
      <c r="AK28" s="78">
        <f t="shared" ca="1" si="11"/>
        <v>0</v>
      </c>
      <c r="AL28" s="32"/>
      <c r="AM28" s="77"/>
      <c r="AN28" s="78"/>
      <c r="AO28" s="32"/>
      <c r="AP28" s="237">
        <f t="shared" si="20"/>
        <v>0</v>
      </c>
    </row>
    <row r="29" spans="1:57" s="33" customFormat="1" ht="15" thickBot="1" x14ac:dyDescent="0.4">
      <c r="A29" s="60" t="str">
        <f>IF(AK19&gt;0,"error","")</f>
        <v/>
      </c>
      <c r="B29" s="44" t="s">
        <v>20</v>
      </c>
      <c r="C29" s="184">
        <v>380</v>
      </c>
      <c r="J29" s="59"/>
      <c r="K29" s="42"/>
      <c r="Q29" s="171"/>
      <c r="R29" s="32"/>
      <c r="S29" s="30" t="s">
        <v>54</v>
      </c>
      <c r="T29" s="190">
        <f t="shared" si="12"/>
        <v>19</v>
      </c>
      <c r="U29" s="189">
        <f t="shared" ca="1" si="13"/>
        <v>39.5</v>
      </c>
      <c r="V29" s="191" t="str">
        <f t="shared" ca="1" si="14"/>
        <v/>
      </c>
      <c r="X29" s="75">
        <f t="shared" ca="1" si="15"/>
        <v>50</v>
      </c>
      <c r="Y29" s="32">
        <f t="shared" si="21"/>
        <v>200</v>
      </c>
      <c r="Z29" s="41">
        <f t="shared" ca="1" si="16"/>
        <v>40</v>
      </c>
      <c r="AA29" s="32">
        <f ca="1">IF(ISNUMBER(Z29),Z28-Z29,"")</f>
        <v>5</v>
      </c>
      <c r="AB29" s="196">
        <f t="shared" ca="1" si="17"/>
        <v>-40</v>
      </c>
      <c r="AC29" s="196">
        <f t="shared" si="23"/>
        <v>6.4827586206896548</v>
      </c>
      <c r="AD29" s="245">
        <f t="shared" ca="1" si="18"/>
        <v>33.517241379310349</v>
      </c>
      <c r="AE29" s="196"/>
      <c r="AF29" s="32"/>
      <c r="AG29" s="32"/>
      <c r="AH29" s="32"/>
      <c r="AI29" s="77">
        <f t="shared" ca="1" si="19"/>
        <v>40</v>
      </c>
      <c r="AJ29" s="67">
        <f t="shared" ca="1" si="10"/>
        <v>40</v>
      </c>
      <c r="AK29" s="78">
        <f t="shared" ca="1" si="11"/>
        <v>0</v>
      </c>
      <c r="AL29" s="32"/>
      <c r="AM29" s="77">
        <f>ROUNDUP(C29,0)</f>
        <v>380</v>
      </c>
      <c r="AN29" s="78"/>
      <c r="AO29" s="32"/>
      <c r="AP29" s="237">
        <f t="shared" si="20"/>
        <v>1</v>
      </c>
    </row>
    <row r="30" spans="1:57" s="33" customFormat="1" ht="15" thickBot="1" x14ac:dyDescent="0.4">
      <c r="A30" s="124"/>
      <c r="B30" s="91"/>
      <c r="C30" s="47"/>
      <c r="J30" s="59"/>
      <c r="K30" s="42"/>
      <c r="Q30" s="171"/>
      <c r="R30" s="32"/>
      <c r="S30" s="30" t="s">
        <v>53</v>
      </c>
      <c r="T30" s="190">
        <f t="shared" si="12"/>
        <v>27</v>
      </c>
      <c r="U30" s="189">
        <f t="shared" ca="1" si="13"/>
        <v>33.5</v>
      </c>
      <c r="V30" s="191" t="str">
        <f t="shared" ca="1" si="14"/>
        <v/>
      </c>
      <c r="X30" s="75">
        <f t="shared" ca="1" si="15"/>
        <v>60</v>
      </c>
      <c r="Y30" s="32">
        <f t="shared" si="21"/>
        <v>250</v>
      </c>
      <c r="Z30" s="41">
        <f t="shared" ca="1" si="16"/>
        <v>34</v>
      </c>
      <c r="AA30" s="32">
        <f t="shared" ca="1" si="22"/>
        <v>6</v>
      </c>
      <c r="AB30" s="196">
        <f t="shared" ca="1" si="17"/>
        <v>-34</v>
      </c>
      <c r="AC30" s="196">
        <f t="shared" si="23"/>
        <v>5.1034482758620694</v>
      </c>
      <c r="AD30" s="245">
        <f t="shared" ca="1" si="18"/>
        <v>28.896551724137929</v>
      </c>
      <c r="AE30" s="196"/>
      <c r="AG30" s="32"/>
      <c r="AH30" s="32"/>
      <c r="AI30" s="77">
        <f t="shared" ca="1" si="19"/>
        <v>34</v>
      </c>
      <c r="AJ30" s="67">
        <f t="shared" ca="1" si="10"/>
        <v>34</v>
      </c>
      <c r="AK30" s="78">
        <f t="shared" ca="1" si="11"/>
        <v>0</v>
      </c>
      <c r="AL30" s="32"/>
      <c r="AM30" s="77"/>
      <c r="AN30" s="78"/>
      <c r="AO30" s="32"/>
      <c r="AP30" s="237">
        <f t="shared" si="20"/>
        <v>1</v>
      </c>
    </row>
    <row r="31" spans="1:57" s="33" customFormat="1" ht="15" thickBot="1" x14ac:dyDescent="0.4">
      <c r="A31" s="60" t="str">
        <f>IF(AK20&gt;0,"error","")</f>
        <v/>
      </c>
      <c r="B31" s="44" t="s">
        <v>3</v>
      </c>
      <c r="C31" s="184">
        <v>310</v>
      </c>
      <c r="J31" s="59"/>
      <c r="K31" s="42"/>
      <c r="Q31" s="171"/>
      <c r="R31" s="32"/>
      <c r="S31" s="30" t="s">
        <v>52</v>
      </c>
      <c r="T31" s="190">
        <f t="shared" si="12"/>
        <v>34</v>
      </c>
      <c r="U31" s="189">
        <f t="shared" ca="1" si="13"/>
        <v>26.5</v>
      </c>
      <c r="V31" s="191" t="str">
        <f t="shared" ca="1" si="14"/>
        <v/>
      </c>
      <c r="X31" s="75">
        <f t="shared" ca="1" si="15"/>
        <v>70</v>
      </c>
      <c r="Y31" s="32">
        <f t="shared" si="21"/>
        <v>300</v>
      </c>
      <c r="Z31" s="41">
        <f t="shared" ca="1" si="16"/>
        <v>27</v>
      </c>
      <c r="AA31" s="32">
        <f t="shared" ca="1" si="22"/>
        <v>7</v>
      </c>
      <c r="AB31" s="196">
        <f t="shared" ca="1" si="17"/>
        <v>-27</v>
      </c>
      <c r="AC31" s="196">
        <f t="shared" si="23"/>
        <v>3.7241379310344827</v>
      </c>
      <c r="AD31" s="245">
        <f t="shared" ca="1" si="18"/>
        <v>23.275862068965516</v>
      </c>
      <c r="AE31" s="196"/>
      <c r="AG31" s="32"/>
      <c r="AH31" s="32"/>
      <c r="AI31" s="77">
        <f t="shared" ca="1" si="19"/>
        <v>27</v>
      </c>
      <c r="AJ31" s="67">
        <f t="shared" ca="1" si="10"/>
        <v>27</v>
      </c>
      <c r="AK31" s="78">
        <f t="shared" ca="1" si="11"/>
        <v>0</v>
      </c>
      <c r="AL31" s="32"/>
      <c r="AM31" s="77">
        <f>ROUNDUP(C31,0)</f>
        <v>310</v>
      </c>
      <c r="AN31" s="78"/>
      <c r="AO31" s="32"/>
      <c r="AP31" s="237">
        <f t="shared" si="20"/>
        <v>1</v>
      </c>
    </row>
    <row r="32" spans="1:57" s="33" customFormat="1" ht="15" thickBot="1" x14ac:dyDescent="0.4">
      <c r="A32" s="124"/>
      <c r="B32" s="117"/>
      <c r="C32" s="47"/>
      <c r="J32" s="59"/>
      <c r="K32" s="42"/>
      <c r="Q32" s="171"/>
      <c r="R32" s="32"/>
      <c r="S32" s="30" t="s">
        <v>51</v>
      </c>
      <c r="T32" s="190">
        <f t="shared" si="12"/>
        <v>40</v>
      </c>
      <c r="U32" s="189">
        <f t="shared" ca="1" si="13"/>
        <v>18</v>
      </c>
      <c r="V32" s="191" t="str">
        <f t="shared" ca="1" si="14"/>
        <v/>
      </c>
      <c r="X32" s="75">
        <f t="shared" ca="1" si="15"/>
        <v>80</v>
      </c>
      <c r="Y32" s="32">
        <f t="shared" si="21"/>
        <v>350</v>
      </c>
      <c r="Z32" s="41">
        <f t="shared" ca="1" si="16"/>
        <v>19</v>
      </c>
      <c r="AA32" s="32">
        <f t="shared" ca="1" si="22"/>
        <v>8</v>
      </c>
      <c r="AB32" s="196">
        <f t="shared" ca="1" si="17"/>
        <v>-19</v>
      </c>
      <c r="AC32" s="196">
        <f t="shared" si="23"/>
        <v>2.3448275862068964</v>
      </c>
      <c r="AD32" s="245">
        <f t="shared" ca="1" si="18"/>
        <v>16.655172413793103</v>
      </c>
      <c r="AE32" s="196"/>
      <c r="AG32" s="41"/>
      <c r="AH32" s="32"/>
      <c r="AI32" s="77">
        <f t="shared" ca="1" si="19"/>
        <v>19</v>
      </c>
      <c r="AJ32" s="67">
        <f t="shared" ca="1" si="10"/>
        <v>19</v>
      </c>
      <c r="AK32" s="78">
        <f t="shared" ca="1" si="11"/>
        <v>0</v>
      </c>
      <c r="AL32" s="32"/>
      <c r="AM32" s="77"/>
      <c r="AN32" s="78"/>
      <c r="AO32" s="32"/>
      <c r="AP32" s="237">
        <f t="shared" si="20"/>
        <v>1</v>
      </c>
    </row>
    <row r="33" spans="1:55" s="33" customFormat="1" ht="15" customHeight="1" thickBot="1" x14ac:dyDescent="0.4">
      <c r="A33" s="124"/>
      <c r="B33" s="101" t="s">
        <v>4</v>
      </c>
      <c r="C33" s="102">
        <f>SUM(C11:C31)</f>
        <v>2281</v>
      </c>
      <c r="E33" s="127" t="s">
        <v>29</v>
      </c>
      <c r="J33" s="32"/>
      <c r="K33" s="32"/>
      <c r="L33" s="32"/>
      <c r="M33" s="32"/>
      <c r="N33" s="32"/>
      <c r="O33" s="99"/>
      <c r="P33" s="32"/>
      <c r="Q33" s="171"/>
      <c r="S33" s="30" t="s">
        <v>50</v>
      </c>
      <c r="T33" s="190">
        <f t="shared" si="12"/>
        <v>45</v>
      </c>
      <c r="U33" s="189">
        <f t="shared" ca="1" si="13"/>
        <v>9.5</v>
      </c>
      <c r="V33" s="191" t="str">
        <f t="shared" ca="1" si="14"/>
        <v>check</v>
      </c>
      <c r="X33" s="75">
        <f t="shared" ca="1" si="15"/>
        <v>100</v>
      </c>
      <c r="Y33" s="32">
        <f t="shared" si="21"/>
        <v>400</v>
      </c>
      <c r="Z33" s="41">
        <f t="shared" ca="1" si="16"/>
        <v>9</v>
      </c>
      <c r="AA33" s="32">
        <f t="shared" ca="1" si="22"/>
        <v>10</v>
      </c>
      <c r="AB33" s="196">
        <f t="shared" ca="1" si="17"/>
        <v>-9</v>
      </c>
      <c r="AC33" s="196">
        <f t="shared" si="23"/>
        <v>0.96551724137931039</v>
      </c>
      <c r="AD33" s="245">
        <f t="shared" ca="1" si="18"/>
        <v>8.0344827586206904</v>
      </c>
      <c r="AE33" s="196"/>
      <c r="AH33" s="32"/>
      <c r="AI33" s="77">
        <f t="shared" ca="1" si="19"/>
        <v>9</v>
      </c>
      <c r="AJ33" s="67">
        <f t="shared" ca="1" si="10"/>
        <v>9</v>
      </c>
      <c r="AK33" s="78">
        <f t="shared" ca="1" si="11"/>
        <v>0</v>
      </c>
      <c r="AL33" s="32"/>
      <c r="AM33" s="77">
        <f>SUM(AM13:AM31)</f>
        <v>2281</v>
      </c>
      <c r="AN33" s="78"/>
      <c r="AO33" s="32"/>
      <c r="AP33" s="237">
        <f t="shared" si="20"/>
        <v>1</v>
      </c>
      <c r="BC33" s="214"/>
    </row>
    <row r="34" spans="1:55" s="33" customFormat="1" ht="15.75" customHeight="1" thickBot="1" x14ac:dyDescent="0.4">
      <c r="A34" s="60" t="str">
        <f>IF(AK21&gt;0,"error","")</f>
        <v/>
      </c>
      <c r="B34" s="60"/>
      <c r="C34" s="195" t="str">
        <f>IF(AP41&gt;0,"error?","")</f>
        <v/>
      </c>
      <c r="D34" s="105" t="s">
        <v>59</v>
      </c>
      <c r="E34" s="184">
        <v>435</v>
      </c>
      <c r="J34" s="32"/>
      <c r="K34" s="30" t="s">
        <v>89</v>
      </c>
      <c r="L34" s="32"/>
      <c r="M34" s="32"/>
      <c r="N34" s="32"/>
      <c r="O34" s="32"/>
      <c r="P34" s="32"/>
      <c r="Q34" s="171"/>
      <c r="S34" s="30" t="s">
        <v>49</v>
      </c>
      <c r="T34" s="190">
        <f t="shared" si="12"/>
        <v>45</v>
      </c>
      <c r="U34" s="189">
        <f t="shared" ca="1" si="13"/>
        <v>4.5</v>
      </c>
      <c r="V34" s="191" t="str">
        <f t="shared" ca="1" si="14"/>
        <v>check</v>
      </c>
      <c r="X34" s="75">
        <f t="shared" ca="1" si="15"/>
        <v>90</v>
      </c>
      <c r="Y34" s="32">
        <f t="shared" si="21"/>
        <v>435</v>
      </c>
      <c r="Z34" s="41">
        <f t="shared" ca="1" si="16"/>
        <v>0</v>
      </c>
      <c r="AA34" s="32">
        <f t="shared" ca="1" si="22"/>
        <v>9</v>
      </c>
      <c r="AB34" s="196">
        <f t="shared" ca="1" si="17"/>
        <v>0</v>
      </c>
      <c r="AC34" s="196">
        <f t="shared" si="23"/>
        <v>0</v>
      </c>
      <c r="AD34" s="245">
        <f t="shared" ca="1" si="18"/>
        <v>0</v>
      </c>
      <c r="AE34" s="196"/>
      <c r="AH34" s="32"/>
      <c r="AI34" s="77">
        <f t="shared" ca="1" si="19"/>
        <v>0</v>
      </c>
      <c r="AJ34" s="67">
        <f t="shared" ca="1" si="10"/>
        <v>0</v>
      </c>
      <c r="AK34" s="78">
        <f t="shared" ca="1" si="11"/>
        <v>0</v>
      </c>
      <c r="AL34" s="32"/>
      <c r="AM34" s="75"/>
      <c r="AN34" s="192">
        <f>ROUNDUP(E34,0)</f>
        <v>435</v>
      </c>
      <c r="AO34" s="32"/>
      <c r="AP34" s="237">
        <f t="shared" si="20"/>
        <v>1</v>
      </c>
      <c r="BC34" s="214"/>
    </row>
    <row r="35" spans="1:55" s="33" customFormat="1" ht="16" thickBot="1" x14ac:dyDescent="0.4">
      <c r="A35" s="60" t="str">
        <f ca="1">IF(AK36&gt;0,"error","")</f>
        <v/>
      </c>
      <c r="B35" s="60"/>
      <c r="C35" s="195" t="str">
        <f>IF(AP41&gt;0,"error?","")</f>
        <v/>
      </c>
      <c r="D35" s="105" t="s">
        <v>57</v>
      </c>
      <c r="E35" s="184">
        <v>9</v>
      </c>
      <c r="J35" s="32"/>
      <c r="K35" s="694" t="str">
        <f>IF(E11*E9=0,"Warning -  Value expected for E and Cn","")</f>
        <v/>
      </c>
      <c r="L35" s="695"/>
      <c r="M35" s="695"/>
      <c r="N35" s="695"/>
      <c r="O35" s="695"/>
      <c r="P35" s="696"/>
      <c r="Q35" s="171"/>
      <c r="R35" s="32"/>
      <c r="S35" s="30" t="s">
        <v>47</v>
      </c>
      <c r="T35" s="190">
        <f t="shared" si="12"/>
        <v>35</v>
      </c>
      <c r="U35" s="189">
        <f t="shared" ca="1" si="13"/>
        <v>0</v>
      </c>
      <c r="V35" s="191" t="str">
        <f t="shared" ca="1" si="14"/>
        <v/>
      </c>
      <c r="X35" s="75">
        <f t="shared" ca="1" si="15"/>
        <v>0</v>
      </c>
      <c r="Y35" s="32">
        <f t="shared" si="21"/>
        <v>435</v>
      </c>
      <c r="Z35" s="41">
        <f t="shared" ca="1" si="16"/>
        <v>0</v>
      </c>
      <c r="AA35" s="32">
        <f t="shared" ca="1" si="22"/>
        <v>0</v>
      </c>
      <c r="AB35" s="196">
        <f t="shared" ca="1" si="17"/>
        <v>0</v>
      </c>
      <c r="AC35" s="196">
        <f t="shared" si="23"/>
        <v>0</v>
      </c>
      <c r="AD35" s="245">
        <f t="shared" ca="1" si="18"/>
        <v>0</v>
      </c>
      <c r="AE35" s="196"/>
      <c r="AF35" s="32"/>
      <c r="AG35" s="32"/>
      <c r="AH35" s="32"/>
      <c r="AI35" s="77">
        <f t="shared" ca="1" si="19"/>
        <v>0</v>
      </c>
      <c r="AJ35" s="67">
        <f t="shared" ca="1" si="10"/>
        <v>0</v>
      </c>
      <c r="AK35" s="78">
        <f t="shared" ca="1" si="11"/>
        <v>0</v>
      </c>
      <c r="AL35" s="32"/>
      <c r="AM35" s="75"/>
      <c r="AN35" s="192">
        <f>ROUNDUP(E35,0)</f>
        <v>9</v>
      </c>
      <c r="AO35" s="32"/>
      <c r="AP35" s="237">
        <f t="shared" si="20"/>
        <v>1</v>
      </c>
    </row>
    <row r="36" spans="1:55" s="33" customFormat="1" ht="15" thickBot="1" x14ac:dyDescent="0.4">
      <c r="A36" s="60" t="str">
        <f ca="1">IF(AK35&gt;0,"error","")</f>
        <v/>
      </c>
      <c r="B36" s="106" t="s">
        <v>112</v>
      </c>
      <c r="C36" s="184"/>
      <c r="D36" s="30"/>
      <c r="E36" s="188"/>
      <c r="J36" s="32"/>
      <c r="K36" s="697"/>
      <c r="L36" s="698"/>
      <c r="M36" s="698"/>
      <c r="N36" s="698"/>
      <c r="O36" s="698"/>
      <c r="P36" s="699"/>
      <c r="Q36" s="171"/>
      <c r="R36" s="32"/>
      <c r="S36" s="30" t="s">
        <v>48</v>
      </c>
      <c r="T36" s="190">
        <f>E46</f>
        <v>12</v>
      </c>
      <c r="U36" s="189"/>
      <c r="V36" s="191"/>
      <c r="X36" s="75">
        <f t="shared" ca="1" si="15"/>
        <v>0</v>
      </c>
      <c r="Y36" s="32">
        <f t="shared" si="21"/>
        <v>435</v>
      </c>
      <c r="Z36" s="41">
        <f t="shared" ca="1" si="16"/>
        <v>0</v>
      </c>
      <c r="AA36" s="32">
        <f t="shared" ca="1" si="22"/>
        <v>0</v>
      </c>
      <c r="AB36" s="196">
        <f t="shared" ca="1" si="17"/>
        <v>0</v>
      </c>
      <c r="AC36" s="196">
        <f t="shared" si="23"/>
        <v>0</v>
      </c>
      <c r="AD36" s="245">
        <f t="shared" ca="1" si="18"/>
        <v>0</v>
      </c>
      <c r="AE36" s="196"/>
      <c r="AF36" s="89"/>
      <c r="AG36" s="83"/>
      <c r="AH36" s="32"/>
      <c r="AI36" s="77">
        <f t="shared" ca="1" si="19"/>
        <v>0</v>
      </c>
      <c r="AJ36" s="67">
        <f t="shared" ca="1" si="10"/>
        <v>0</v>
      </c>
      <c r="AK36" s="78">
        <f t="shared" ca="1" si="11"/>
        <v>0</v>
      </c>
      <c r="AL36" s="32"/>
      <c r="AM36" s="77">
        <f>ROUNDUP(C36,0)</f>
        <v>0</v>
      </c>
      <c r="AN36" s="192"/>
      <c r="AO36" s="32"/>
      <c r="AP36" s="237">
        <f t="shared" si="20"/>
        <v>1</v>
      </c>
    </row>
    <row r="37" spans="1:55" s="33" customFormat="1" ht="15" thickBot="1" x14ac:dyDescent="0.4">
      <c r="A37" s="60" t="str">
        <f ca="1">IF(AK34&gt;0,"error","")</f>
        <v/>
      </c>
      <c r="B37" s="106" t="s">
        <v>56</v>
      </c>
      <c r="C37" s="184"/>
      <c r="J37" s="89"/>
      <c r="K37" s="700"/>
      <c r="L37" s="701"/>
      <c r="M37" s="701"/>
      <c r="N37" s="701"/>
      <c r="O37" s="701"/>
      <c r="P37" s="702"/>
      <c r="Q37" s="171"/>
      <c r="R37" s="32"/>
      <c r="X37" s="246">
        <f t="shared" ca="1" si="15"/>
        <v>0</v>
      </c>
      <c r="Y37" s="247">
        <f>IF(Y36="","",IF(Y36=$E$34,$E$34,IF(Y36/50=TRUNC($E$34/50),$E$34,Y36+50)))</f>
        <v>435</v>
      </c>
      <c r="Z37" s="248">
        <f t="shared" ca="1" si="16"/>
        <v>0</v>
      </c>
      <c r="AA37" s="247">
        <f t="shared" ca="1" si="22"/>
        <v>0</v>
      </c>
      <c r="AB37" s="564">
        <f t="shared" ca="1" si="17"/>
        <v>0</v>
      </c>
      <c r="AC37" s="564">
        <f t="shared" si="23"/>
        <v>0</v>
      </c>
      <c r="AD37" s="249">
        <f t="shared" ca="1" si="18"/>
        <v>0</v>
      </c>
      <c r="AE37" s="196"/>
      <c r="AF37" s="89"/>
      <c r="AG37" s="83"/>
      <c r="AH37" s="32"/>
      <c r="AI37" s="103">
        <f ca="1">Z37</f>
        <v>0</v>
      </c>
      <c r="AJ37" s="104">
        <f ca="1">INT(AI37)</f>
        <v>0</v>
      </c>
      <c r="AK37" s="98">
        <f ca="1">IF(AI37&gt;AJ37,1,0)</f>
        <v>0</v>
      </c>
      <c r="AL37" s="32"/>
      <c r="AM37" s="77">
        <f>ROUNDUP(C37,0)</f>
        <v>0</v>
      </c>
      <c r="AN37" s="78"/>
      <c r="AO37" s="32"/>
      <c r="AP37" s="238">
        <f>SUM(AP25:AP36)</f>
        <v>9</v>
      </c>
    </row>
    <row r="38" spans="1:55" s="33" customFormat="1" ht="15" thickBot="1" x14ac:dyDescent="0.4">
      <c r="A38" s="60" t="str">
        <f ca="1">IF(AK33&gt;0,"error","")</f>
        <v/>
      </c>
      <c r="B38" s="106" t="s">
        <v>55</v>
      </c>
      <c r="C38" s="184"/>
      <c r="H38" s="128"/>
      <c r="I38" s="57"/>
      <c r="J38" s="32"/>
      <c r="K38" s="30" t="s">
        <v>89</v>
      </c>
      <c r="L38" s="89"/>
      <c r="M38" s="89"/>
      <c r="N38" s="32"/>
      <c r="O38" s="99"/>
      <c r="P38" s="83"/>
      <c r="Q38" s="178" t="s">
        <v>99</v>
      </c>
      <c r="R38" s="32"/>
      <c r="T38" s="32"/>
      <c r="U38" s="32"/>
      <c r="V38" s="32"/>
      <c r="W38" s="89"/>
      <c r="X38" s="32"/>
      <c r="AF38" s="41"/>
      <c r="AG38" s="41"/>
      <c r="AH38" s="32"/>
      <c r="AI38" s="41"/>
      <c r="AJ38" s="41"/>
      <c r="AK38" s="41"/>
      <c r="AL38" s="32"/>
      <c r="AM38" s="77">
        <f t="shared" ref="AM38:AM45" si="24">ROUNDUP(C38,0)</f>
        <v>0</v>
      </c>
      <c r="AN38" s="78"/>
      <c r="AO38" s="32"/>
      <c r="AP38" s="239"/>
      <c r="AQ38" s="83"/>
      <c r="AR38" s="32"/>
      <c r="AS38" s="32"/>
    </row>
    <row r="39" spans="1:55" s="33" customFormat="1" ht="15.75" customHeight="1" thickBot="1" x14ac:dyDescent="0.4">
      <c r="A39" s="60" t="str">
        <f ca="1">IF(AK32&gt;0,"error","")</f>
        <v/>
      </c>
      <c r="B39" s="106" t="s">
        <v>54</v>
      </c>
      <c r="C39" s="184">
        <v>19</v>
      </c>
      <c r="J39" s="32"/>
      <c r="K39" s="688" t="str">
        <f ca="1">IF(AG9&gt;2200,"Warning - luff appears to be over 2200 mm long","")</f>
        <v/>
      </c>
      <c r="L39" s="689"/>
      <c r="M39" s="689"/>
      <c r="N39" s="689"/>
      <c r="O39" s="689"/>
      <c r="P39" s="690"/>
      <c r="Q39" s="171"/>
      <c r="T39" s="32"/>
      <c r="U39" s="41"/>
      <c r="V39" s="41"/>
      <c r="W39" s="41"/>
      <c r="X39" s="32"/>
      <c r="Y39" s="32"/>
      <c r="Z39" s="32"/>
      <c r="AF39" s="41"/>
      <c r="AG39" s="41"/>
      <c r="AH39" s="32"/>
      <c r="AI39" s="41"/>
      <c r="AJ39" s="41"/>
      <c r="AK39" s="99"/>
      <c r="AL39" s="32"/>
      <c r="AM39" s="77">
        <f t="shared" si="24"/>
        <v>19</v>
      </c>
      <c r="AN39" s="78"/>
      <c r="AO39" s="32"/>
      <c r="AP39" s="239">
        <f>IF(E34&gt;(AP37-1)*50,0,1)</f>
        <v>0</v>
      </c>
      <c r="AQ39" s="83"/>
      <c r="AR39"/>
      <c r="AS39"/>
      <c r="AT39"/>
      <c r="AU39"/>
      <c r="AV39"/>
      <c r="AW39"/>
      <c r="AX39"/>
    </row>
    <row r="40" spans="1:55" s="33" customFormat="1" ht="15.75" customHeight="1" thickBot="1" x14ac:dyDescent="0.4">
      <c r="A40" s="60" t="str">
        <f ca="1">IF(AK31&gt;0,"error","")</f>
        <v/>
      </c>
      <c r="B40" s="106" t="s">
        <v>53</v>
      </c>
      <c r="C40" s="184">
        <v>27</v>
      </c>
      <c r="J40" s="107"/>
      <c r="K40" s="691"/>
      <c r="L40" s="692"/>
      <c r="M40" s="692"/>
      <c r="N40" s="692"/>
      <c r="O40" s="692"/>
      <c r="P40" s="645"/>
      <c r="Q40" s="171"/>
      <c r="T40" s="32"/>
      <c r="U40" s="41"/>
      <c r="V40" s="41"/>
      <c r="W40" s="41"/>
      <c r="X40" s="32"/>
      <c r="Y40" s="32"/>
      <c r="Z40" s="32"/>
      <c r="AF40" s="41"/>
      <c r="AG40" s="41"/>
      <c r="AH40" s="32"/>
      <c r="AI40" s="108"/>
      <c r="AJ40" s="108"/>
      <c r="AK40" s="108"/>
      <c r="AL40" s="32"/>
      <c r="AM40" s="77">
        <f t="shared" si="24"/>
        <v>27</v>
      </c>
      <c r="AN40" s="78"/>
      <c r="AO40" s="32"/>
      <c r="AP40" s="239">
        <f>IF(E34&gt;(AP37)*50,1,0)</f>
        <v>0</v>
      </c>
      <c r="AQ40" s="83"/>
      <c r="AR40"/>
      <c r="AS40"/>
      <c r="AT40"/>
      <c r="AU40"/>
      <c r="AV40"/>
      <c r="AW40"/>
      <c r="AX40"/>
    </row>
    <row r="41" spans="1:55" s="33" customFormat="1" ht="15" thickBot="1" x14ac:dyDescent="0.4">
      <c r="A41" s="60" t="str">
        <f ca="1">IF(AK30&gt;0,"error","")</f>
        <v/>
      </c>
      <c r="B41" s="106" t="s">
        <v>52</v>
      </c>
      <c r="C41" s="184">
        <v>34</v>
      </c>
      <c r="J41" s="53"/>
      <c r="K41" s="646"/>
      <c r="L41" s="647"/>
      <c r="M41" s="647"/>
      <c r="N41" s="647"/>
      <c r="O41" s="647"/>
      <c r="P41" s="648"/>
      <c r="Q41" s="171"/>
      <c r="R41" s="32"/>
      <c r="T41" s="32"/>
      <c r="U41" s="32"/>
      <c r="V41" s="67"/>
      <c r="W41" s="89"/>
      <c r="X41" s="32"/>
      <c r="Y41" s="32"/>
      <c r="Z41" s="32"/>
      <c r="AF41" s="32"/>
      <c r="AG41" s="32"/>
      <c r="AH41" s="32"/>
      <c r="AI41" s="41"/>
      <c r="AJ41" s="41"/>
      <c r="AK41" s="41"/>
      <c r="AL41" s="32"/>
      <c r="AM41" s="77">
        <f t="shared" si="24"/>
        <v>34</v>
      </c>
      <c r="AN41" s="78"/>
      <c r="AO41" s="32"/>
      <c r="AP41" s="240">
        <f>AP39+AP40</f>
        <v>0</v>
      </c>
      <c r="AQ41" s="83"/>
      <c r="AR41"/>
      <c r="AS41"/>
      <c r="AT41"/>
      <c r="AU41"/>
      <c r="AV41"/>
      <c r="AW41"/>
      <c r="AX41"/>
    </row>
    <row r="42" spans="1:55" s="33" customFormat="1" ht="16" thickBot="1" x14ac:dyDescent="0.4">
      <c r="A42" s="60" t="str">
        <f ca="1">IF(AK29&gt;0,"error","")</f>
        <v/>
      </c>
      <c r="B42" s="106" t="s">
        <v>51</v>
      </c>
      <c r="C42" s="184">
        <v>40</v>
      </c>
      <c r="D42" s="55"/>
      <c r="E42" s="55"/>
      <c r="J42" s="53"/>
      <c r="K42" s="253"/>
      <c r="L42" s="253"/>
      <c r="M42" s="562"/>
      <c r="N42" s="562"/>
      <c r="O42" s="562"/>
      <c r="P42" s="562"/>
      <c r="Q42" s="171"/>
      <c r="R42" s="32"/>
      <c r="T42" s="32"/>
      <c r="U42" s="108"/>
      <c r="V42" s="108"/>
      <c r="W42" s="108"/>
      <c r="X42" s="32"/>
      <c r="Y42" s="32"/>
      <c r="Z42" s="32"/>
      <c r="AF42" s="108"/>
      <c r="AG42" s="108"/>
      <c r="AH42" s="32"/>
      <c r="AI42" s="32"/>
      <c r="AJ42" s="32"/>
      <c r="AK42" s="99"/>
      <c r="AL42" s="32"/>
      <c r="AM42" s="77">
        <f t="shared" si="24"/>
        <v>40</v>
      </c>
      <c r="AN42" s="78"/>
      <c r="AO42" s="32"/>
      <c r="AP42" s="32"/>
      <c r="AQ42" s="83"/>
      <c r="AR42"/>
      <c r="AS42"/>
      <c r="AT42"/>
      <c r="AU42"/>
      <c r="AV42"/>
      <c r="AW42"/>
      <c r="AX42"/>
    </row>
    <row r="43" spans="1:55" s="33" customFormat="1" ht="16" thickBot="1" x14ac:dyDescent="0.4">
      <c r="A43" s="60" t="str">
        <f ca="1">IF(AK28&gt;0,"error","")</f>
        <v/>
      </c>
      <c r="B43" s="106" t="s">
        <v>50</v>
      </c>
      <c r="C43" s="184">
        <v>45</v>
      </c>
      <c r="D43" s="32"/>
      <c r="E43" s="32"/>
      <c r="F43" s="32"/>
      <c r="G43" s="32"/>
      <c r="H43" s="32"/>
      <c r="J43" s="53"/>
      <c r="K43" s="30" t="s">
        <v>89</v>
      </c>
      <c r="L43" s="253"/>
      <c r="M43" s="562"/>
      <c r="N43" s="562"/>
      <c r="O43" s="562"/>
      <c r="P43" s="562"/>
      <c r="Q43" s="178" t="s">
        <v>99</v>
      </c>
      <c r="R43" s="32"/>
      <c r="S43" s="32"/>
      <c r="T43" s="32"/>
      <c r="U43" s="41"/>
      <c r="V43" s="41"/>
      <c r="W43" s="41"/>
      <c r="X43" s="32"/>
      <c r="Y43" s="32"/>
      <c r="Z43" s="32"/>
      <c r="AA43" s="32"/>
      <c r="AB43" s="32"/>
      <c r="AC43" s="32"/>
      <c r="AD43" s="32"/>
      <c r="AE43" s="32"/>
      <c r="AF43" s="41"/>
      <c r="AG43" s="41"/>
      <c r="AH43" s="32"/>
      <c r="AI43" s="41"/>
      <c r="AJ43" s="41"/>
      <c r="AK43" s="41"/>
      <c r="AL43" s="32"/>
      <c r="AM43" s="77">
        <f t="shared" si="24"/>
        <v>45</v>
      </c>
      <c r="AN43" s="78"/>
      <c r="AO43" s="32"/>
      <c r="AP43" s="32"/>
      <c r="AQ43" s="83"/>
      <c r="AR43"/>
      <c r="AS43"/>
      <c r="AT43"/>
      <c r="AU43"/>
      <c r="AV43"/>
      <c r="AW43"/>
      <c r="AX43"/>
    </row>
    <row r="44" spans="1:55" s="33" customFormat="1" ht="15.75" customHeight="1" thickBot="1" x14ac:dyDescent="0.4">
      <c r="A44" s="60" t="str">
        <f ca="1">IF(AK27&gt;0,"error","")</f>
        <v/>
      </c>
      <c r="B44" s="106" t="s">
        <v>49</v>
      </c>
      <c r="C44" s="184">
        <v>45</v>
      </c>
      <c r="D44" s="80"/>
      <c r="E44" s="118"/>
      <c r="F44" s="32"/>
      <c r="G44" s="32"/>
      <c r="H44" s="32"/>
      <c r="J44" s="53"/>
      <c r="K44" s="693" t="str">
        <f>IF(AP41&gt;0,"Foot length does not match number of heights","")</f>
        <v/>
      </c>
      <c r="L44" s="689"/>
      <c r="M44" s="689"/>
      <c r="N44" s="689"/>
      <c r="O44" s="689"/>
      <c r="P44" s="690"/>
      <c r="Q44" s="171"/>
      <c r="R44" s="32"/>
      <c r="S44" s="32"/>
      <c r="T44" s="32"/>
      <c r="U44" s="32"/>
      <c r="V44" s="32"/>
      <c r="W44" s="89"/>
      <c r="X44" s="32"/>
      <c r="Y44" s="32"/>
      <c r="Z44" s="32"/>
      <c r="AA44" s="32"/>
      <c r="AB44" s="32"/>
      <c r="AC44" s="32"/>
      <c r="AD44" s="32"/>
      <c r="AE44" s="32"/>
      <c r="AF44" s="41"/>
      <c r="AG44" s="83"/>
      <c r="AH44" s="32"/>
      <c r="AI44" s="41"/>
      <c r="AJ44" s="41"/>
      <c r="AK44" s="41"/>
      <c r="AL44" s="32"/>
      <c r="AM44" s="77">
        <f t="shared" si="24"/>
        <v>45</v>
      </c>
      <c r="AN44" s="78"/>
      <c r="AO44" s="32"/>
      <c r="AP44" s="32"/>
      <c r="AQ44" s="83"/>
      <c r="AR44"/>
      <c r="AS44"/>
      <c r="AT44"/>
      <c r="AU44"/>
      <c r="AV44"/>
      <c r="AW44"/>
      <c r="AX44"/>
    </row>
    <row r="45" spans="1:55" s="33" customFormat="1" ht="15" thickBot="1" x14ac:dyDescent="0.4">
      <c r="A45" s="60" t="str">
        <f ca="1">IF(AK26&gt;0,"error","")</f>
        <v/>
      </c>
      <c r="B45" s="106" t="s">
        <v>47</v>
      </c>
      <c r="C45" s="184">
        <v>35</v>
      </c>
      <c r="D45" s="59"/>
      <c r="E45" s="32"/>
      <c r="F45" s="32"/>
      <c r="G45" s="32"/>
      <c r="H45" s="32"/>
      <c r="J45" s="53"/>
      <c r="K45" s="691"/>
      <c r="L45" s="692"/>
      <c r="M45" s="692"/>
      <c r="N45" s="692"/>
      <c r="O45" s="692"/>
      <c r="P45" s="645"/>
      <c r="Q45" s="171"/>
      <c r="R45" s="32"/>
      <c r="S45" s="32"/>
      <c r="T45" s="32"/>
      <c r="U45" s="41"/>
      <c r="V45" s="41"/>
      <c r="W45" s="41"/>
      <c r="X45" s="32"/>
      <c r="Y45" s="32"/>
      <c r="Z45" s="32"/>
      <c r="AA45" s="32"/>
      <c r="AB45" s="32"/>
      <c r="AC45" s="32"/>
      <c r="AD45" s="32"/>
      <c r="AE45" s="32"/>
      <c r="AF45" s="41"/>
      <c r="AG45" s="41"/>
      <c r="AH45" s="32"/>
      <c r="AI45" s="41"/>
      <c r="AJ45" s="41"/>
      <c r="AK45" s="41"/>
      <c r="AL45" s="32"/>
      <c r="AM45" s="77">
        <f t="shared" si="24"/>
        <v>35</v>
      </c>
      <c r="AN45" s="78"/>
      <c r="AO45" s="32"/>
      <c r="AP45" s="32"/>
      <c r="AQ45" s="83"/>
      <c r="AR45"/>
      <c r="AS45"/>
      <c r="AT45"/>
      <c r="AU45"/>
      <c r="AV45"/>
      <c r="AW45"/>
      <c r="AX45"/>
    </row>
    <row r="46" spans="1:55" s="33" customFormat="1" ht="15" thickBot="1" x14ac:dyDescent="0.4">
      <c r="A46" s="129" t="str">
        <f>IF(AK25&gt;0,"error","")</f>
        <v/>
      </c>
      <c r="B46" s="106" t="s">
        <v>60</v>
      </c>
      <c r="C46" s="27">
        <f>AM46</f>
        <v>245</v>
      </c>
      <c r="D46" s="105" t="s">
        <v>48</v>
      </c>
      <c r="E46" s="184">
        <v>12</v>
      </c>
      <c r="F46" s="32"/>
      <c r="G46" s="32"/>
      <c r="H46" s="32"/>
      <c r="J46" s="53"/>
      <c r="K46" s="646"/>
      <c r="L46" s="647"/>
      <c r="M46" s="647"/>
      <c r="N46" s="647"/>
      <c r="O46" s="647"/>
      <c r="P46" s="648"/>
      <c r="Q46" s="171"/>
      <c r="R46" s="32"/>
      <c r="S46" s="32"/>
      <c r="T46" s="32"/>
      <c r="U46" s="41"/>
      <c r="V46" s="41"/>
      <c r="W46" s="41"/>
      <c r="X46" s="32"/>
      <c r="Y46" s="32"/>
      <c r="Z46" s="32"/>
      <c r="AA46" s="32"/>
      <c r="AB46" s="32"/>
      <c r="AC46" s="32"/>
      <c r="AD46" s="32"/>
      <c r="AE46" s="32"/>
      <c r="AF46" s="41"/>
      <c r="AG46" s="41"/>
      <c r="AH46" s="32"/>
      <c r="AI46" s="41"/>
      <c r="AJ46" s="41"/>
      <c r="AK46" s="41"/>
      <c r="AL46" s="32"/>
      <c r="AM46" s="103">
        <f>SUM(AM37:AM45)</f>
        <v>245</v>
      </c>
      <c r="AN46" s="193">
        <f>ROUNDUP(E46,0)</f>
        <v>12</v>
      </c>
      <c r="AO46" s="32"/>
      <c r="AP46" s="32"/>
      <c r="AQ46" s="83"/>
      <c r="AR46"/>
      <c r="AS46"/>
      <c r="AT46"/>
      <c r="AU46"/>
      <c r="AV46"/>
      <c r="AW46"/>
      <c r="AX46"/>
    </row>
    <row r="47" spans="1:55" ht="5.15" customHeight="1" thickBot="1" x14ac:dyDescent="0.4">
      <c r="A47" s="56"/>
      <c r="B47" s="37"/>
      <c r="C47" s="53"/>
      <c r="D47" s="53"/>
      <c r="E47" s="53"/>
      <c r="F47" s="53"/>
      <c r="H47" s="41"/>
      <c r="I47" s="38"/>
      <c r="J47" s="38"/>
      <c r="K47" s="38"/>
      <c r="Q47" s="164"/>
      <c r="R47" s="41"/>
      <c r="S47" s="41"/>
      <c r="T47" s="41"/>
      <c r="U47" s="41"/>
      <c r="V47" s="41"/>
      <c r="W47" s="41"/>
      <c r="X47" s="42"/>
      <c r="Y47" s="32"/>
      <c r="Z47" s="32"/>
      <c r="AA47" s="41"/>
      <c r="AB47" s="41"/>
      <c r="AC47" s="41"/>
      <c r="AD47" s="41"/>
      <c r="AE47" s="41"/>
      <c r="AF47" s="41"/>
      <c r="AG47" s="41"/>
      <c r="AH47" s="41"/>
      <c r="AI47" s="41"/>
      <c r="AJ47" s="41"/>
      <c r="AK47" s="41"/>
      <c r="AL47" s="41"/>
      <c r="AM47" s="83"/>
      <c r="AN47" s="83"/>
      <c r="AO47" s="41"/>
      <c r="AP47" s="41"/>
      <c r="AQ47" s="99"/>
      <c r="AR47"/>
      <c r="AS47"/>
      <c r="AT47"/>
      <c r="AU47"/>
      <c r="AV47"/>
      <c r="AW47"/>
      <c r="AX47"/>
    </row>
    <row r="48" spans="1:55" ht="18" customHeight="1" thickBot="1" x14ac:dyDescent="0.4">
      <c r="A48" s="55"/>
      <c r="B48" s="109" t="s">
        <v>22</v>
      </c>
      <c r="C48" s="55"/>
      <c r="D48" s="110" t="s">
        <v>25</v>
      </c>
      <c r="E48" s="102">
        <f>AN34+AM11</f>
        <v>475</v>
      </c>
      <c r="F48" s="130" t="s">
        <v>1</v>
      </c>
      <c r="G48" s="131">
        <v>100</v>
      </c>
      <c r="H48" s="132"/>
      <c r="I48" s="50">
        <f>E48*G48</f>
        <v>47500</v>
      </c>
      <c r="J48" s="133" t="s">
        <v>0</v>
      </c>
      <c r="K48" s="46">
        <f>E50*G50</f>
        <v>456200</v>
      </c>
      <c r="L48" s="134"/>
      <c r="M48" s="134"/>
      <c r="N48" s="134"/>
      <c r="O48" s="111" t="s">
        <v>6</v>
      </c>
      <c r="P48" s="112">
        <f>I48+K48</f>
        <v>503700</v>
      </c>
      <c r="Q48" s="164"/>
      <c r="R48" s="41"/>
      <c r="S48" s="41"/>
      <c r="T48" s="41"/>
      <c r="U48" s="41"/>
      <c r="V48" s="41"/>
      <c r="W48" s="41"/>
      <c r="X48" s="41"/>
      <c r="Y48" s="32"/>
      <c r="Z48" s="32"/>
      <c r="AA48" s="41"/>
      <c r="AB48" s="41"/>
      <c r="AC48" s="41"/>
      <c r="AD48" s="41"/>
      <c r="AE48" s="41"/>
      <c r="AF48" s="41"/>
      <c r="AG48" s="41"/>
      <c r="AH48" s="41"/>
      <c r="AI48" s="41"/>
      <c r="AJ48" s="41"/>
      <c r="AK48" s="99"/>
      <c r="AL48" s="41"/>
      <c r="AM48" s="83"/>
      <c r="AN48" s="83"/>
      <c r="AO48" s="41"/>
      <c r="AP48" s="41"/>
      <c r="AQ48" s="41"/>
      <c r="AR48"/>
      <c r="AS48"/>
      <c r="AT48"/>
      <c r="AU48"/>
      <c r="AV48"/>
      <c r="AW48"/>
      <c r="AX48"/>
    </row>
    <row r="49" spans="1:50" ht="5.15" customHeight="1" thickBot="1" x14ac:dyDescent="0.4">
      <c r="A49" s="54"/>
      <c r="B49" s="35"/>
      <c r="C49" s="38"/>
      <c r="E49" s="135"/>
      <c r="G49" s="113"/>
      <c r="H49" s="41"/>
      <c r="I49" s="36"/>
      <c r="J49" s="28"/>
      <c r="K49" s="36"/>
      <c r="P49" s="136"/>
      <c r="Q49" s="164"/>
      <c r="R49" s="41"/>
      <c r="S49" s="41"/>
      <c r="T49" s="41"/>
      <c r="U49" s="41"/>
      <c r="V49" s="41"/>
      <c r="W49" s="41"/>
      <c r="X49" s="41"/>
      <c r="Y49" s="32"/>
      <c r="Z49" s="32"/>
      <c r="AA49" s="41"/>
      <c r="AB49" s="41"/>
      <c r="AC49" s="41"/>
      <c r="AD49" s="41"/>
      <c r="AE49" s="41"/>
      <c r="AF49" s="32"/>
      <c r="AG49" s="32"/>
      <c r="AH49" s="41"/>
      <c r="AI49" s="41"/>
      <c r="AJ49" s="41"/>
      <c r="AK49" s="41"/>
      <c r="AL49" s="41"/>
      <c r="AM49" s="83"/>
      <c r="AN49" s="83"/>
      <c r="AO49" s="41"/>
      <c r="AP49" s="41"/>
      <c r="AQ49" s="83"/>
      <c r="AR49"/>
      <c r="AS49"/>
      <c r="AT49"/>
      <c r="AU49"/>
      <c r="AV49"/>
      <c r="AW49"/>
      <c r="AX49"/>
    </row>
    <row r="50" spans="1:50" ht="16" thickBot="1" x14ac:dyDescent="0.4">
      <c r="A50" s="54"/>
      <c r="B50" s="35"/>
      <c r="C50" s="38"/>
      <c r="D50" s="137" t="s">
        <v>4</v>
      </c>
      <c r="E50" s="102">
        <f>AM33</f>
        <v>2281</v>
      </c>
      <c r="F50" s="130" t="s">
        <v>1</v>
      </c>
      <c r="G50" s="114">
        <v>200</v>
      </c>
      <c r="H50" s="32"/>
      <c r="I50" s="30"/>
      <c r="J50" s="28"/>
      <c r="K50" s="30"/>
      <c r="L50" s="55"/>
      <c r="M50" s="55"/>
      <c r="N50" s="55"/>
      <c r="P50" s="136"/>
      <c r="Q50" s="164"/>
      <c r="R50" s="41"/>
      <c r="S50" s="41"/>
      <c r="T50" s="41"/>
      <c r="U50" s="32"/>
      <c r="V50" s="67"/>
      <c r="W50" s="89"/>
      <c r="X50" s="67"/>
      <c r="AA50" s="32"/>
      <c r="AB50" s="83"/>
      <c r="AC50" s="83"/>
      <c r="AD50" s="83"/>
      <c r="AE50" s="83"/>
      <c r="AF50" s="41"/>
      <c r="AG50" s="41"/>
      <c r="AH50" s="32"/>
      <c r="AI50" s="32"/>
      <c r="AJ50" s="99"/>
      <c r="AK50" s="32"/>
      <c r="AL50" s="41"/>
      <c r="AM50" s="83"/>
      <c r="AN50" s="83"/>
      <c r="AO50" s="41"/>
      <c r="AP50" s="41"/>
      <c r="AQ50" s="83"/>
      <c r="AR50"/>
      <c r="AS50"/>
      <c r="AT50"/>
      <c r="AU50"/>
      <c r="AV50"/>
      <c r="AW50"/>
      <c r="AX50"/>
    </row>
    <row r="51" spans="1:50" ht="5.15" customHeight="1" thickBot="1" x14ac:dyDescent="0.4">
      <c r="A51" s="54"/>
      <c r="B51" s="35"/>
      <c r="C51" s="38"/>
      <c r="D51" s="138"/>
      <c r="E51" s="139"/>
      <c r="F51" s="130"/>
      <c r="G51" s="140"/>
      <c r="H51" s="32"/>
      <c r="I51" s="28"/>
      <c r="J51" s="28"/>
      <c r="K51" s="141"/>
      <c r="L51" s="55"/>
      <c r="M51" s="55"/>
      <c r="N51" s="55"/>
      <c r="P51" s="136"/>
      <c r="Q51" s="164"/>
      <c r="R51" s="41"/>
      <c r="S51" s="41"/>
      <c r="T51" s="41"/>
      <c r="U51" s="41"/>
      <c r="V51" s="41"/>
      <c r="W51" s="41"/>
      <c r="X51" s="67"/>
      <c r="AA51" s="32"/>
      <c r="AB51" s="83"/>
      <c r="AC51" s="83"/>
      <c r="AD51" s="83"/>
      <c r="AE51" s="83"/>
      <c r="AF51" s="41"/>
      <c r="AG51" s="41"/>
      <c r="AH51" s="32"/>
      <c r="AI51" s="41"/>
      <c r="AJ51" s="41"/>
      <c r="AK51" s="115"/>
      <c r="AL51" s="41"/>
      <c r="AM51" s="83"/>
      <c r="AN51" s="83"/>
      <c r="AO51" s="41"/>
      <c r="AP51" s="41"/>
      <c r="AQ51" s="83"/>
      <c r="AR51"/>
      <c r="AS51"/>
      <c r="AT51"/>
      <c r="AU51"/>
      <c r="AV51"/>
      <c r="AW51"/>
      <c r="AX51"/>
    </row>
    <row r="52" spans="1:50" ht="16.5" thickBot="1" x14ac:dyDescent="0.4">
      <c r="A52" s="55"/>
      <c r="B52" s="109" t="s">
        <v>24</v>
      </c>
      <c r="C52" s="55"/>
      <c r="D52" s="116" t="s">
        <v>61</v>
      </c>
      <c r="E52" s="142"/>
      <c r="F52" s="100"/>
      <c r="G52" s="100"/>
      <c r="H52" s="100"/>
      <c r="I52" s="143"/>
      <c r="J52" s="69"/>
      <c r="K52" s="55"/>
      <c r="L52" s="55"/>
      <c r="M52" s="55"/>
      <c r="N52" s="55"/>
      <c r="O52" s="111" t="s">
        <v>7</v>
      </c>
      <c r="P52" s="27">
        <f ca="1">ROUND(0.5*AM9*(AM11*(2+AM9/200)-AM9*G13/200),0)</f>
        <v>1625</v>
      </c>
      <c r="Q52" s="164"/>
      <c r="R52" s="41"/>
      <c r="S52" s="41"/>
      <c r="T52" s="41"/>
      <c r="U52" s="41"/>
      <c r="V52" s="41"/>
      <c r="W52" s="41"/>
      <c r="X52" s="41"/>
      <c r="AA52" s="41"/>
      <c r="AB52" s="41"/>
      <c r="AC52" s="41"/>
      <c r="AD52" s="41"/>
      <c r="AE52" s="41"/>
      <c r="AF52" s="41"/>
      <c r="AG52" s="41"/>
      <c r="AH52" s="41"/>
      <c r="AI52" s="41"/>
      <c r="AJ52" s="41"/>
      <c r="AK52" s="115"/>
      <c r="AL52" s="41"/>
      <c r="AM52" s="83"/>
      <c r="AN52" s="83"/>
      <c r="AO52" s="41"/>
      <c r="AP52" s="41"/>
      <c r="AQ52" s="79"/>
      <c r="AR52" s="41"/>
      <c r="AS52" s="41"/>
    </row>
    <row r="53" spans="1:50" ht="5.15" customHeight="1" thickBot="1" x14ac:dyDescent="0.4">
      <c r="A53" s="55"/>
      <c r="B53" s="144"/>
      <c r="C53" s="55"/>
      <c r="D53" s="100"/>
      <c r="E53" s="142"/>
      <c r="F53" s="145"/>
      <c r="G53" s="100"/>
      <c r="H53" s="145"/>
      <c r="I53" s="146"/>
      <c r="J53" s="69"/>
      <c r="K53" s="54"/>
      <c r="L53" s="54"/>
      <c r="M53" s="54"/>
      <c r="N53" s="54"/>
      <c r="O53" s="54"/>
      <c r="P53" s="147"/>
      <c r="Q53" s="164"/>
      <c r="R53" s="41"/>
      <c r="S53" s="41"/>
      <c r="T53" s="41"/>
      <c r="U53" s="41"/>
      <c r="V53" s="41"/>
      <c r="W53" s="41"/>
      <c r="X53" s="41"/>
      <c r="AA53" s="41"/>
      <c r="AB53" s="41"/>
      <c r="AC53" s="41"/>
      <c r="AD53" s="41"/>
      <c r="AE53" s="41"/>
      <c r="AF53" s="41"/>
      <c r="AG53" s="41"/>
      <c r="AH53" s="41"/>
      <c r="AI53" s="41"/>
      <c r="AJ53" s="41"/>
      <c r="AK53" s="41"/>
      <c r="AL53" s="41"/>
      <c r="AM53" s="83"/>
      <c r="AN53" s="83"/>
      <c r="AO53" s="41"/>
      <c r="AP53" s="41"/>
      <c r="AQ53" s="79"/>
      <c r="AR53" s="41"/>
      <c r="AS53" s="41"/>
    </row>
    <row r="54" spans="1:50" s="55" customFormat="1" ht="16.5" thickBot="1" x14ac:dyDescent="0.4">
      <c r="B54" s="109" t="s">
        <v>23</v>
      </c>
      <c r="D54" s="120" t="s">
        <v>58</v>
      </c>
      <c r="E54" s="27">
        <f>AN46+AN35</f>
        <v>21</v>
      </c>
      <c r="F54" s="148" t="s">
        <v>1</v>
      </c>
      <c r="G54" s="149">
        <v>25</v>
      </c>
      <c r="H54" s="33"/>
      <c r="I54" s="50">
        <f>E54*G54</f>
        <v>525</v>
      </c>
      <c r="J54" s="133" t="s">
        <v>0</v>
      </c>
      <c r="K54" s="50">
        <f>E56*G56</f>
        <v>12250</v>
      </c>
      <c r="L54" s="33"/>
      <c r="M54" s="33"/>
      <c r="N54" s="33"/>
      <c r="O54" s="48" t="s">
        <v>5</v>
      </c>
      <c r="P54" s="112">
        <f>I54+K54</f>
        <v>12775</v>
      </c>
      <c r="Q54" s="172"/>
      <c r="R54" s="108"/>
      <c r="S54" s="108"/>
      <c r="T54" s="108"/>
      <c r="U54" s="41"/>
      <c r="V54" s="41"/>
      <c r="W54" s="41"/>
      <c r="X54" s="89"/>
      <c r="AA54" s="32"/>
      <c r="AB54" s="32"/>
      <c r="AC54" s="32"/>
      <c r="AD54" s="32"/>
      <c r="AE54" s="32"/>
      <c r="AF54" s="41"/>
      <c r="AG54" s="41"/>
      <c r="AH54" s="41"/>
      <c r="AI54" s="41"/>
      <c r="AJ54" s="41"/>
      <c r="AK54" s="99"/>
      <c r="AL54" s="108"/>
      <c r="AM54" s="34"/>
      <c r="AN54" s="34"/>
      <c r="AO54" s="108"/>
      <c r="AP54" s="108"/>
      <c r="AQ54" s="119"/>
      <c r="AR54" s="108"/>
      <c r="AS54" s="108"/>
      <c r="AT54" s="215"/>
    </row>
    <row r="55" spans="1:50" s="55" customFormat="1" ht="5.15" customHeight="1" thickBot="1" x14ac:dyDescent="0.35">
      <c r="B55" s="39"/>
      <c r="C55" s="39"/>
      <c r="D55" s="39"/>
      <c r="E55" s="150"/>
      <c r="F55" s="38"/>
      <c r="G55" s="49"/>
      <c r="H55" s="38"/>
      <c r="I55" s="38"/>
      <c r="J55" s="38"/>
      <c r="K55" s="38"/>
      <c r="L55" s="38"/>
      <c r="M55" s="38"/>
      <c r="N55" s="38"/>
      <c r="O55" s="38"/>
      <c r="P55" s="136"/>
      <c r="Q55" s="172"/>
      <c r="R55" s="108"/>
      <c r="S55" s="108"/>
      <c r="T55" s="108"/>
      <c r="U55" s="41"/>
      <c r="V55" s="41"/>
      <c r="W55" s="41"/>
      <c r="X55" s="108"/>
      <c r="Y55" s="157">
        <f>Y48-Y49</f>
        <v>0</v>
      </c>
      <c r="Z55" s="157"/>
      <c r="AA55" s="108"/>
      <c r="AB55" s="108"/>
      <c r="AC55" s="108"/>
      <c r="AD55" s="108"/>
      <c r="AE55" s="108"/>
      <c r="AF55" s="41"/>
      <c r="AG55" s="41"/>
      <c r="AH55" s="108"/>
      <c r="AI55" s="41"/>
      <c r="AJ55" s="41"/>
      <c r="AK55" s="99"/>
      <c r="AL55" s="108"/>
      <c r="AM55" s="34"/>
      <c r="AN55" s="34"/>
      <c r="AO55" s="108"/>
      <c r="AP55" s="108"/>
      <c r="AQ55" s="119"/>
      <c r="AR55" s="108"/>
      <c r="AS55" s="108"/>
    </row>
    <row r="56" spans="1:50" ht="15" thickBot="1" x14ac:dyDescent="0.4">
      <c r="A56" s="55"/>
      <c r="B56" s="55"/>
      <c r="C56" s="55"/>
      <c r="D56" s="120" t="s">
        <v>60</v>
      </c>
      <c r="E56" s="27">
        <f>AM46</f>
        <v>245</v>
      </c>
      <c r="F56" s="148" t="s">
        <v>1</v>
      </c>
      <c r="G56" s="151">
        <v>50</v>
      </c>
      <c r="H56" s="32"/>
      <c r="I56" s="32"/>
      <c r="J56" s="32"/>
      <c r="K56" s="32"/>
      <c r="L56" s="41"/>
      <c r="M56" s="41"/>
      <c r="N56" s="41"/>
      <c r="O56" s="41"/>
      <c r="P56" s="152"/>
      <c r="Q56" s="164"/>
      <c r="R56" s="41"/>
      <c r="S56" s="41"/>
      <c r="T56" s="41"/>
      <c r="U56" s="41"/>
      <c r="V56" s="41"/>
      <c r="W56" s="41"/>
      <c r="X56" s="41"/>
      <c r="Y56" s="41"/>
      <c r="Z56" s="41"/>
      <c r="AA56" s="41"/>
      <c r="AB56" s="41"/>
      <c r="AC56" s="41"/>
      <c r="AD56" s="41"/>
      <c r="AE56" s="41"/>
      <c r="AF56" s="41"/>
      <c r="AG56" s="41"/>
      <c r="AH56" s="41"/>
      <c r="AI56" s="41"/>
      <c r="AJ56" s="41"/>
      <c r="AK56" s="99"/>
      <c r="AL56" s="41"/>
      <c r="AM56" s="83"/>
      <c r="AN56" s="83"/>
      <c r="AO56" s="41"/>
      <c r="AP56" s="41"/>
      <c r="AQ56" s="41"/>
      <c r="AR56" s="41"/>
      <c r="AS56" s="41"/>
      <c r="AT56" s="216"/>
      <c r="AU56" s="216"/>
    </row>
    <row r="57" spans="1:50" s="55" customFormat="1" ht="5.15" customHeight="1" thickBot="1" x14ac:dyDescent="0.4">
      <c r="D57" s="54"/>
      <c r="E57" s="54"/>
      <c r="F57" s="54"/>
      <c r="G57" s="54"/>
      <c r="H57" s="108"/>
      <c r="I57" s="108"/>
      <c r="J57" s="108"/>
      <c r="K57" s="108"/>
      <c r="L57" s="108"/>
      <c r="M57" s="108"/>
      <c r="N57" s="108"/>
      <c r="O57" s="108"/>
      <c r="P57" s="153"/>
      <c r="Q57" s="172"/>
      <c r="R57" s="108"/>
      <c r="S57" s="108"/>
      <c r="T57" s="108"/>
      <c r="U57" s="41"/>
      <c r="V57" s="41"/>
      <c r="W57" s="41"/>
      <c r="X57" s="67"/>
      <c r="Y57" s="89"/>
      <c r="Z57" s="89"/>
      <c r="AA57" s="32"/>
      <c r="AB57" s="83"/>
      <c r="AC57" s="83"/>
      <c r="AD57" s="83"/>
      <c r="AE57" s="83"/>
      <c r="AF57" s="41"/>
      <c r="AG57" s="41"/>
      <c r="AH57" s="32"/>
      <c r="AI57" s="41"/>
      <c r="AJ57" s="41"/>
      <c r="AK57" s="41"/>
      <c r="AL57" s="108"/>
      <c r="AM57" s="34"/>
      <c r="AN57" s="34"/>
      <c r="AO57" s="108"/>
      <c r="AP57" s="108"/>
      <c r="AQ57" s="108"/>
      <c r="AR57" s="108"/>
      <c r="AS57" s="108"/>
    </row>
    <row r="58" spans="1:50" ht="18.75" customHeight="1" thickBot="1" x14ac:dyDescent="0.4">
      <c r="A58" s="55"/>
      <c r="B58" s="144"/>
      <c r="C58" s="55"/>
      <c r="D58" s="87"/>
      <c r="E58" s="154"/>
      <c r="F58" s="68"/>
      <c r="G58" s="96"/>
      <c r="H58" s="38"/>
      <c r="I58" s="38"/>
      <c r="J58" s="38"/>
      <c r="K58" s="38"/>
      <c r="L58" s="38"/>
      <c r="M58" s="686" t="s">
        <v>27</v>
      </c>
      <c r="N58" s="687"/>
      <c r="O58" s="687"/>
      <c r="P58" s="155">
        <f ca="1">+P48+P54+P52</f>
        <v>518100</v>
      </c>
      <c r="Q58" s="164"/>
      <c r="R58" s="41"/>
      <c r="S58" s="41"/>
      <c r="T58" s="41"/>
      <c r="U58" s="41"/>
      <c r="V58" s="41"/>
      <c r="W58" s="41"/>
      <c r="X58" s="41"/>
      <c r="Y58" s="41"/>
      <c r="Z58" s="41"/>
      <c r="AA58" s="41"/>
      <c r="AB58" s="41"/>
      <c r="AC58" s="41"/>
      <c r="AD58" s="41"/>
      <c r="AE58" s="41"/>
      <c r="AF58" s="41"/>
      <c r="AG58" s="41"/>
      <c r="AH58" s="41"/>
      <c r="AI58" s="41"/>
      <c r="AJ58" s="41"/>
      <c r="AK58" s="41"/>
      <c r="AL58" s="32"/>
      <c r="AM58" s="83"/>
      <c r="AN58" s="83"/>
      <c r="AO58" s="41"/>
      <c r="AP58" s="41"/>
      <c r="AQ58" s="41"/>
      <c r="AR58" s="41"/>
      <c r="AS58" s="217"/>
      <c r="AT58" s="216"/>
    </row>
    <row r="59" spans="1:50" ht="5.15" customHeight="1" x14ac:dyDescent="0.35">
      <c r="A59" s="55"/>
      <c r="B59" s="144"/>
      <c r="C59" s="55"/>
      <c r="D59" s="87"/>
      <c r="E59" s="154"/>
      <c r="F59" s="68"/>
      <c r="G59" s="96"/>
      <c r="H59" s="38"/>
      <c r="I59" s="38"/>
      <c r="J59" s="38"/>
      <c r="K59" s="38"/>
      <c r="L59" s="38"/>
      <c r="M59" s="38"/>
      <c r="N59" s="38"/>
      <c r="O59" s="38"/>
      <c r="P59" s="38"/>
      <c r="Q59" s="164"/>
      <c r="R59" s="41"/>
      <c r="S59" s="41"/>
      <c r="T59" s="41"/>
      <c r="U59" s="41"/>
      <c r="V59" s="41"/>
      <c r="W59" s="41"/>
      <c r="X59" s="41"/>
      <c r="Y59" s="41"/>
      <c r="Z59" s="41"/>
      <c r="AA59" s="41"/>
      <c r="AB59" s="41"/>
      <c r="AC59" s="41"/>
      <c r="AD59" s="41"/>
      <c r="AE59" s="41"/>
      <c r="AF59" s="41"/>
      <c r="AG59" s="41"/>
      <c r="AH59" s="41"/>
      <c r="AI59" s="41"/>
      <c r="AJ59" s="41"/>
      <c r="AK59" s="41"/>
      <c r="AL59" s="32"/>
      <c r="AM59" s="83"/>
      <c r="AN59" s="83"/>
      <c r="AO59" s="41"/>
      <c r="AP59" s="41"/>
      <c r="AQ59" s="41"/>
      <c r="AR59" s="41"/>
      <c r="AS59" s="41"/>
    </row>
    <row r="60" spans="1:50" ht="14" x14ac:dyDescent="0.3">
      <c r="A60" s="38"/>
      <c r="B60" s="51" t="s">
        <v>9</v>
      </c>
      <c r="C60" s="38"/>
      <c r="D60" s="38"/>
      <c r="E60" s="38"/>
      <c r="F60" s="38"/>
      <c r="G60" s="38"/>
      <c r="H60" s="38"/>
      <c r="I60" s="38"/>
      <c r="J60" s="38"/>
      <c r="K60" s="38"/>
      <c r="L60" s="38"/>
      <c r="M60" s="52"/>
      <c r="N60" s="38"/>
      <c r="O60" s="38"/>
      <c r="P60" s="38"/>
      <c r="Q60" s="183" t="s">
        <v>96</v>
      </c>
      <c r="AM60" s="39"/>
      <c r="AN60" s="39"/>
    </row>
    <row r="61" spans="1:50" ht="33" customHeight="1" x14ac:dyDescent="0.3">
      <c r="A61" s="38"/>
      <c r="B61" s="684" t="s">
        <v>134</v>
      </c>
      <c r="C61" s="685"/>
      <c r="D61" s="685"/>
      <c r="E61" s="685"/>
      <c r="F61" s="685"/>
      <c r="G61" s="685"/>
      <c r="H61" s="685"/>
      <c r="I61" s="685"/>
      <c r="J61" s="685"/>
      <c r="K61" s="685"/>
      <c r="L61" s="685"/>
      <c r="M61" s="685"/>
      <c r="N61" s="685"/>
      <c r="O61" s="685"/>
      <c r="P61" s="685"/>
      <c r="Q61" s="179" t="s">
        <v>97</v>
      </c>
      <c r="AM61" s="39"/>
      <c r="AN61" s="39"/>
    </row>
    <row r="62" spans="1:50" ht="14" x14ac:dyDescent="0.3">
      <c r="A62" s="38"/>
      <c r="B62" s="672" t="s">
        <v>87</v>
      </c>
      <c r="C62" s="673"/>
      <c r="D62" s="673"/>
      <c r="E62" s="673"/>
      <c r="F62" s="673"/>
      <c r="G62" s="673"/>
      <c r="H62" s="673"/>
      <c r="I62" s="673"/>
      <c r="J62" s="673"/>
      <c r="K62" s="673"/>
      <c r="L62" s="673"/>
      <c r="M62" s="673"/>
      <c r="N62" s="673"/>
      <c r="O62" s="673"/>
      <c r="P62" s="674"/>
      <c r="Q62" s="667" t="s">
        <v>100</v>
      </c>
      <c r="AM62" s="39"/>
      <c r="AN62" s="39"/>
    </row>
    <row r="63" spans="1:50" ht="14" x14ac:dyDescent="0.3">
      <c r="A63" s="38"/>
      <c r="B63" s="675"/>
      <c r="C63" s="676"/>
      <c r="D63" s="676"/>
      <c r="E63" s="676"/>
      <c r="F63" s="676"/>
      <c r="G63" s="676"/>
      <c r="H63" s="676"/>
      <c r="I63" s="676"/>
      <c r="J63" s="676"/>
      <c r="K63" s="676"/>
      <c r="L63" s="676"/>
      <c r="M63" s="676"/>
      <c r="N63" s="676"/>
      <c r="O63" s="676"/>
      <c r="P63" s="677"/>
      <c r="Q63" s="668"/>
      <c r="AM63" s="39"/>
      <c r="AN63" s="39"/>
    </row>
    <row r="64" spans="1:50" ht="14" x14ac:dyDescent="0.3">
      <c r="A64" s="38"/>
      <c r="B64" s="675"/>
      <c r="C64" s="676"/>
      <c r="D64" s="676"/>
      <c r="E64" s="676"/>
      <c r="F64" s="676"/>
      <c r="G64" s="676"/>
      <c r="H64" s="676"/>
      <c r="I64" s="676"/>
      <c r="J64" s="676"/>
      <c r="K64" s="676"/>
      <c r="L64" s="676"/>
      <c r="M64" s="676"/>
      <c r="N64" s="676"/>
      <c r="O64" s="676"/>
      <c r="P64" s="677"/>
      <c r="Q64" s="668"/>
      <c r="AM64" s="39"/>
      <c r="AN64" s="39"/>
    </row>
    <row r="65" spans="1:45" s="55" customFormat="1" ht="12.5" x14ac:dyDescent="0.25">
      <c r="A65" s="54"/>
      <c r="B65" s="678"/>
      <c r="C65" s="679"/>
      <c r="D65" s="679"/>
      <c r="E65" s="679"/>
      <c r="F65" s="679"/>
      <c r="G65" s="679"/>
      <c r="H65" s="679"/>
      <c r="I65" s="679"/>
      <c r="J65" s="679"/>
      <c r="K65" s="679"/>
      <c r="L65" s="679"/>
      <c r="M65" s="679"/>
      <c r="N65" s="679"/>
      <c r="O65" s="679"/>
      <c r="P65" s="680"/>
      <c r="Q65" s="668"/>
    </row>
    <row r="66" spans="1:45" s="55" customFormat="1" ht="17.25" customHeight="1" x14ac:dyDescent="0.3">
      <c r="A66" s="54"/>
      <c r="B66" s="165" t="s">
        <v>135</v>
      </c>
      <c r="C66" s="165"/>
      <c r="D66" s="165"/>
      <c r="E66" s="165"/>
      <c r="F66" s="165"/>
      <c r="G66" s="165"/>
      <c r="H66" s="165"/>
      <c r="I66" s="165"/>
      <c r="J66" s="165" t="s">
        <v>114</v>
      </c>
      <c r="K66" s="165"/>
      <c r="L66" s="165"/>
      <c r="M66" s="165"/>
      <c r="N66" s="165"/>
      <c r="O66" s="166"/>
      <c r="P66" s="166"/>
      <c r="Q66" s="178" t="s">
        <v>103</v>
      </c>
    </row>
    <row r="67" spans="1:45" ht="20.149999999999999" customHeight="1" x14ac:dyDescent="0.3">
      <c r="A67" s="38"/>
      <c r="B67" s="165" t="s">
        <v>21</v>
      </c>
      <c r="C67" s="165"/>
      <c r="D67" s="167"/>
      <c r="E67" s="167"/>
      <c r="F67" s="167"/>
      <c r="G67" s="167"/>
      <c r="H67" s="167"/>
      <c r="I67" s="167"/>
      <c r="J67" s="165"/>
      <c r="K67" s="167"/>
      <c r="L67" s="167"/>
      <c r="M67" s="167"/>
      <c r="N67" s="167"/>
      <c r="O67" s="167"/>
      <c r="P67" s="167"/>
      <c r="Q67" s="178" t="s">
        <v>98</v>
      </c>
      <c r="AM67" s="39"/>
      <c r="AN67" s="39"/>
    </row>
    <row r="68" spans="1:45" ht="19.5" customHeight="1" x14ac:dyDescent="0.3">
      <c r="A68" s="38"/>
      <c r="B68" s="165" t="s">
        <v>10</v>
      </c>
      <c r="C68" s="165"/>
      <c r="D68" s="168"/>
      <c r="E68" s="168"/>
      <c r="F68" s="168"/>
      <c r="G68" s="168"/>
      <c r="H68" s="168"/>
      <c r="I68" s="168"/>
      <c r="J68" s="169" t="s">
        <v>11</v>
      </c>
      <c r="K68" s="167"/>
      <c r="L68" s="167"/>
      <c r="M68" s="167"/>
      <c r="N68" s="167"/>
      <c r="O68" s="167"/>
      <c r="P68" s="167"/>
      <c r="Q68" s="178" t="s">
        <v>10</v>
      </c>
      <c r="AM68" s="39"/>
      <c r="AN68" s="39"/>
    </row>
    <row r="69" spans="1:45" s="29" customFormat="1" x14ac:dyDescent="0.35">
      <c r="B69" s="135" t="str">
        <f>'status of document'!B5</f>
        <v>Effective: 1st November 2018</v>
      </c>
      <c r="D69" s="40"/>
      <c r="F69" s="40"/>
      <c r="G69" s="40"/>
      <c r="H69" s="40"/>
      <c r="J69" s="40" t="str">
        <f>'status of document'!B2</f>
        <v>Release Version 5</v>
      </c>
      <c r="O69" s="135"/>
      <c r="P69" s="161" t="str">
        <f>'status of document'!B7</f>
        <v>© 2018, IRSA</v>
      </c>
      <c r="Q69" s="173"/>
      <c r="R69" s="83"/>
      <c r="S69" s="83"/>
      <c r="T69" s="83"/>
      <c r="U69" s="83"/>
      <c r="V69" s="83"/>
      <c r="W69" s="83"/>
      <c r="X69" s="162"/>
      <c r="Y69" s="83"/>
      <c r="Z69" s="83"/>
      <c r="AA69" s="83"/>
      <c r="AB69" s="83"/>
      <c r="AC69" s="83"/>
      <c r="AD69" s="83"/>
      <c r="AE69" s="83"/>
      <c r="AF69" s="83"/>
      <c r="AG69" s="83"/>
      <c r="AH69" s="83"/>
      <c r="AI69" s="83"/>
      <c r="AJ69" s="83"/>
      <c r="AK69" s="83"/>
      <c r="AL69" s="83"/>
      <c r="AM69" s="83"/>
      <c r="AN69" s="83"/>
      <c r="AO69" s="83"/>
      <c r="AP69" s="83"/>
      <c r="AQ69" s="83"/>
      <c r="AR69" s="83"/>
      <c r="AS69" s="83"/>
    </row>
    <row r="70" spans="1:45" x14ac:dyDescent="0.35">
      <c r="A70" s="55"/>
      <c r="B70" s="210" t="s">
        <v>356</v>
      </c>
      <c r="C70" s="204"/>
      <c r="D70" s="204"/>
      <c r="E70" s="204"/>
      <c r="F70" s="204"/>
      <c r="G70" s="204"/>
      <c r="H70" s="204"/>
      <c r="I70" s="204"/>
      <c r="J70" s="204"/>
      <c r="K70" s="204"/>
      <c r="L70" s="204"/>
      <c r="M70" s="204"/>
      <c r="N70" s="204"/>
      <c r="O70" s="204"/>
      <c r="P70" s="204"/>
      <c r="Q70" s="178" t="s">
        <v>104</v>
      </c>
      <c r="R70" s="41"/>
      <c r="S70" s="41"/>
      <c r="T70" s="41"/>
      <c r="U70" s="41"/>
      <c r="V70" s="41"/>
      <c r="W70" s="41"/>
      <c r="X70" s="41"/>
      <c r="Y70" s="41"/>
      <c r="Z70" s="41"/>
      <c r="AA70" s="41"/>
      <c r="AB70" s="41"/>
      <c r="AC70" s="41"/>
      <c r="AD70" s="41"/>
      <c r="AE70" s="41"/>
      <c r="AF70" s="41"/>
      <c r="AG70" s="41"/>
      <c r="AH70" s="41"/>
      <c r="AL70" s="41"/>
      <c r="AM70" s="83"/>
      <c r="AN70" s="83"/>
      <c r="AO70" s="41"/>
      <c r="AP70" s="41"/>
      <c r="AQ70" s="41"/>
      <c r="AR70" s="41"/>
      <c r="AS70" s="41"/>
    </row>
    <row r="71" spans="1:45" x14ac:dyDescent="0.35">
      <c r="A71" s="55"/>
      <c r="B71" s="55"/>
      <c r="C71" s="55"/>
      <c r="D71" s="55"/>
      <c r="E71" s="55"/>
      <c r="F71" s="55"/>
      <c r="G71" s="55"/>
      <c r="H71" s="55"/>
      <c r="I71" s="55"/>
      <c r="J71" s="55"/>
      <c r="L71" s="55"/>
      <c r="M71" s="55"/>
      <c r="N71" s="55"/>
      <c r="O71" s="55"/>
      <c r="P71" s="55"/>
      <c r="Q71" s="164"/>
      <c r="R71" s="41"/>
      <c r="S71" s="41"/>
      <c r="T71" s="41"/>
      <c r="U71" s="41"/>
      <c r="V71" s="41"/>
      <c r="W71" s="41"/>
      <c r="X71" s="41"/>
      <c r="Y71" s="41"/>
      <c r="Z71" s="41"/>
      <c r="AA71" s="41"/>
      <c r="AB71" s="41"/>
      <c r="AC71" s="41"/>
      <c r="AD71" s="41"/>
      <c r="AE71" s="41"/>
      <c r="AH71" s="41"/>
      <c r="AL71" s="41"/>
      <c r="AM71" s="83"/>
      <c r="AN71" s="83"/>
      <c r="AO71" s="41"/>
      <c r="AP71" s="41"/>
      <c r="AQ71" s="41"/>
      <c r="AR71" s="41"/>
      <c r="AS71" s="41"/>
    </row>
    <row r="72" spans="1:45" x14ac:dyDescent="0.35">
      <c r="A72" s="55"/>
      <c r="B72" s="55"/>
      <c r="C72" s="55"/>
      <c r="D72" s="55"/>
      <c r="E72" s="55"/>
      <c r="F72" s="55"/>
      <c r="G72" s="55"/>
      <c r="H72" s="55"/>
      <c r="I72" s="55"/>
      <c r="J72" s="55"/>
      <c r="K72" s="55"/>
      <c r="L72" s="55"/>
      <c r="M72" s="55"/>
      <c r="N72" s="55"/>
      <c r="O72" s="55"/>
      <c r="P72" s="55"/>
      <c r="Q72" s="164"/>
      <c r="R72" s="41"/>
      <c r="Z72" s="41"/>
      <c r="AA72" s="41"/>
      <c r="AB72" s="41"/>
      <c r="AC72" s="41"/>
      <c r="AD72" s="41"/>
      <c r="AE72" s="41"/>
      <c r="AH72" s="41"/>
      <c r="AL72" s="41"/>
      <c r="AM72" s="83"/>
      <c r="AN72" s="83"/>
      <c r="AO72" s="41"/>
      <c r="AP72" s="41"/>
      <c r="AQ72" s="41"/>
      <c r="AR72" s="41"/>
      <c r="AS72" s="41"/>
    </row>
    <row r="73" spans="1:45" x14ac:dyDescent="0.35">
      <c r="A73" s="55"/>
      <c r="B73" s="55"/>
      <c r="C73" s="55"/>
      <c r="D73" s="55"/>
      <c r="E73" s="55"/>
      <c r="F73" s="55"/>
      <c r="G73" s="55"/>
      <c r="H73" s="55"/>
      <c r="I73" s="55"/>
      <c r="J73" s="55"/>
      <c r="K73" s="55"/>
      <c r="L73" s="55"/>
      <c r="M73" s="55"/>
      <c r="N73" s="55"/>
      <c r="O73" s="55"/>
      <c r="P73" s="55"/>
      <c r="Q73" s="164"/>
      <c r="R73" s="41"/>
      <c r="AB73" s="41"/>
      <c r="AC73" s="41"/>
      <c r="AD73" s="41"/>
      <c r="AE73" s="41"/>
      <c r="AL73" s="41"/>
      <c r="AM73" s="83"/>
      <c r="AN73" s="83"/>
      <c r="AO73" s="41"/>
      <c r="AP73" s="41"/>
      <c r="AQ73" s="41"/>
      <c r="AR73" s="41"/>
      <c r="AS73" s="41"/>
    </row>
    <row r="74" spans="1:45" x14ac:dyDescent="0.35">
      <c r="A74" s="55"/>
      <c r="B74" s="55"/>
      <c r="C74" s="55"/>
      <c r="D74" s="55"/>
      <c r="E74" s="55"/>
      <c r="F74" s="55"/>
      <c r="G74" s="55"/>
      <c r="H74" s="55"/>
      <c r="I74" s="55"/>
      <c r="J74" s="55"/>
      <c r="K74" s="55"/>
      <c r="L74" s="55"/>
      <c r="M74" s="55"/>
      <c r="N74" s="55"/>
      <c r="O74" s="55"/>
      <c r="P74" s="55"/>
      <c r="Q74" s="164"/>
      <c r="R74" s="41"/>
      <c r="AB74" s="41"/>
      <c r="AC74" s="41"/>
      <c r="AD74" s="41"/>
      <c r="AE74" s="41"/>
      <c r="AL74" s="41"/>
      <c r="AM74" s="83"/>
      <c r="AN74" s="83"/>
      <c r="AO74" s="41"/>
      <c r="AP74" s="41"/>
      <c r="AQ74" s="41"/>
      <c r="AR74" s="41"/>
      <c r="AS74" s="41"/>
    </row>
    <row r="75" spans="1:45" x14ac:dyDescent="0.35">
      <c r="A75" s="55"/>
      <c r="B75" s="55"/>
      <c r="C75" s="55"/>
      <c r="D75" s="55"/>
      <c r="E75" s="55"/>
      <c r="F75" s="55"/>
      <c r="G75" s="55"/>
      <c r="H75" s="55"/>
      <c r="I75" s="55"/>
      <c r="J75" s="55"/>
      <c r="K75" s="55"/>
      <c r="L75" s="55"/>
      <c r="M75" s="55"/>
      <c r="N75" s="55"/>
      <c r="O75" s="55"/>
      <c r="P75" s="55"/>
      <c r="Q75" s="164"/>
      <c r="R75" s="41"/>
      <c r="AB75" s="41"/>
      <c r="AC75" s="41"/>
      <c r="AD75" s="41"/>
      <c r="AE75" s="41"/>
      <c r="AL75" s="41"/>
      <c r="AM75" s="83"/>
      <c r="AN75" s="83"/>
      <c r="AO75" s="41"/>
      <c r="AP75" s="41"/>
      <c r="AQ75" s="41"/>
      <c r="AR75" s="41"/>
      <c r="AS75" s="41"/>
    </row>
    <row r="76" spans="1:45" x14ac:dyDescent="0.35">
      <c r="A76" s="55"/>
      <c r="B76" s="55"/>
      <c r="C76" s="55"/>
      <c r="D76" s="55"/>
      <c r="E76" s="55"/>
      <c r="F76" s="55"/>
      <c r="G76" s="55"/>
      <c r="H76" s="55"/>
      <c r="I76" s="55"/>
      <c r="J76" s="55"/>
      <c r="K76" s="55"/>
      <c r="L76" s="55"/>
      <c r="M76" s="55"/>
      <c r="N76" s="55"/>
      <c r="O76" s="55"/>
      <c r="P76" s="55"/>
      <c r="Q76" s="164"/>
      <c r="R76" s="41"/>
      <c r="AB76" s="41"/>
      <c r="AC76" s="41"/>
      <c r="AD76" s="41"/>
      <c r="AE76" s="41"/>
      <c r="AL76" s="41"/>
      <c r="AM76" s="83"/>
      <c r="AN76" s="83"/>
      <c r="AO76" s="41"/>
      <c r="AP76" s="41"/>
      <c r="AQ76" s="41"/>
      <c r="AR76" s="41"/>
      <c r="AS76" s="41"/>
    </row>
    <row r="77" spans="1:45" x14ac:dyDescent="0.35">
      <c r="A77" s="55"/>
      <c r="B77" s="55"/>
      <c r="C77" s="55"/>
      <c r="D77" s="55"/>
      <c r="E77" s="55"/>
      <c r="F77" s="55"/>
      <c r="G77" s="55"/>
      <c r="H77" s="55"/>
      <c r="I77" s="55"/>
      <c r="J77" s="55"/>
      <c r="K77" s="55"/>
      <c r="L77" s="55"/>
      <c r="M77" s="55"/>
      <c r="N77" s="55"/>
      <c r="O77" s="55"/>
      <c r="P77" s="55"/>
      <c r="Q77" s="164"/>
      <c r="R77" s="41"/>
      <c r="AB77" s="41"/>
      <c r="AC77" s="41"/>
      <c r="AD77" s="41"/>
      <c r="AE77" s="41"/>
      <c r="AL77" s="41"/>
      <c r="AM77" s="83"/>
      <c r="AN77" s="83"/>
      <c r="AO77" s="41"/>
      <c r="AP77" s="41"/>
      <c r="AQ77" s="41"/>
      <c r="AR77" s="41"/>
      <c r="AS77" s="41"/>
    </row>
    <row r="78" spans="1:45" x14ac:dyDescent="0.35">
      <c r="A78" s="55"/>
      <c r="B78" s="55"/>
      <c r="C78" s="55"/>
      <c r="D78" s="55"/>
      <c r="E78" s="55"/>
      <c r="F78" s="55"/>
      <c r="G78" s="55"/>
      <c r="H78" s="55"/>
      <c r="I78" s="55"/>
      <c r="J78" s="55"/>
      <c r="K78" s="55"/>
      <c r="L78" s="55"/>
      <c r="M78" s="55"/>
      <c r="N78" s="55"/>
      <c r="O78" s="55"/>
      <c r="P78" s="55"/>
      <c r="Q78" s="164"/>
      <c r="R78" s="41"/>
      <c r="AB78" s="41"/>
      <c r="AC78" s="41"/>
      <c r="AD78" s="41"/>
      <c r="AE78" s="41"/>
      <c r="AL78" s="41"/>
      <c r="AM78" s="83"/>
      <c r="AN78" s="83"/>
      <c r="AO78" s="41"/>
      <c r="AP78" s="41"/>
      <c r="AQ78" s="41"/>
      <c r="AR78" s="41"/>
      <c r="AS78" s="41"/>
    </row>
    <row r="79" spans="1:45" x14ac:dyDescent="0.35">
      <c r="A79" s="55"/>
      <c r="B79" s="55"/>
      <c r="C79" s="55"/>
      <c r="D79" s="55"/>
      <c r="E79" s="55"/>
      <c r="F79" s="55"/>
      <c r="G79" s="55"/>
      <c r="H79" s="55"/>
      <c r="I79" s="55"/>
      <c r="J79" s="55"/>
      <c r="K79" s="55"/>
      <c r="L79" s="55"/>
      <c r="M79" s="55"/>
      <c r="N79" s="55"/>
      <c r="O79" s="55"/>
      <c r="P79" s="55"/>
      <c r="Q79" s="164"/>
      <c r="R79" s="41"/>
      <c r="AB79" s="41"/>
      <c r="AC79" s="41"/>
      <c r="AD79" s="41"/>
      <c r="AE79" s="41"/>
      <c r="AL79" s="41"/>
      <c r="AM79" s="83"/>
      <c r="AN79" s="83"/>
      <c r="AO79" s="41"/>
      <c r="AP79" s="41"/>
      <c r="AQ79" s="41"/>
      <c r="AR79" s="41"/>
      <c r="AS79" s="41"/>
    </row>
    <row r="80" spans="1:45" x14ac:dyDescent="0.35">
      <c r="A80" s="55"/>
      <c r="B80" s="55"/>
      <c r="C80" s="55"/>
      <c r="D80" s="55"/>
      <c r="E80" s="55"/>
      <c r="F80" s="55"/>
      <c r="G80" s="55"/>
      <c r="H80" s="55"/>
      <c r="I80" s="55"/>
      <c r="J80" s="55"/>
      <c r="K80" s="55"/>
      <c r="L80" s="55"/>
      <c r="M80" s="55"/>
      <c r="N80" s="55"/>
      <c r="O80" s="55"/>
      <c r="P80" s="55"/>
      <c r="Q80" s="164"/>
      <c r="R80" s="41"/>
      <c r="AB80" s="41"/>
      <c r="AC80" s="41"/>
      <c r="AD80" s="41"/>
      <c r="AE80" s="41"/>
      <c r="AL80" s="41"/>
      <c r="AM80" s="83"/>
      <c r="AN80" s="83"/>
      <c r="AO80" s="41"/>
      <c r="AP80" s="41"/>
      <c r="AQ80" s="41"/>
      <c r="AR80" s="41"/>
      <c r="AS80" s="41"/>
    </row>
    <row r="81" spans="1:45" x14ac:dyDescent="0.35">
      <c r="A81" s="55"/>
      <c r="H81" s="55"/>
      <c r="I81" s="55"/>
      <c r="J81" s="55"/>
      <c r="K81" s="55"/>
      <c r="L81" s="55"/>
      <c r="M81" s="55"/>
      <c r="N81" s="55"/>
      <c r="O81" s="55"/>
      <c r="P81" s="55"/>
      <c r="Q81" s="164"/>
      <c r="R81" s="41"/>
      <c r="AB81" s="41"/>
      <c r="AC81" s="41"/>
      <c r="AD81" s="41"/>
      <c r="AE81" s="41"/>
      <c r="AL81" s="41"/>
      <c r="AM81" s="83"/>
      <c r="AN81" s="83"/>
      <c r="AO81" s="41"/>
      <c r="AP81" s="41"/>
      <c r="AQ81" s="41"/>
      <c r="AR81" s="41"/>
      <c r="AS81" s="41"/>
    </row>
    <row r="82" spans="1:45" x14ac:dyDescent="0.35">
      <c r="A82" s="55"/>
      <c r="B82" s="55"/>
      <c r="C82" s="55"/>
      <c r="D82" s="55"/>
      <c r="E82" s="55"/>
      <c r="F82" s="55"/>
      <c r="G82" s="55"/>
      <c r="H82" s="55"/>
      <c r="I82" s="55"/>
      <c r="J82" s="55"/>
      <c r="K82" s="55"/>
      <c r="L82" s="55"/>
      <c r="M82" s="55"/>
      <c r="N82" s="55"/>
      <c r="O82" s="55"/>
      <c r="P82" s="55"/>
      <c r="Q82" s="164"/>
      <c r="R82" s="41"/>
      <c r="AB82" s="41"/>
      <c r="AC82" s="41"/>
      <c r="AD82" s="41"/>
      <c r="AE82" s="41"/>
      <c r="AL82" s="41"/>
      <c r="AM82" s="83"/>
      <c r="AN82" s="83"/>
      <c r="AO82" s="41"/>
      <c r="AP82" s="41"/>
      <c r="AQ82" s="41"/>
      <c r="AR82" s="41"/>
      <c r="AS82" s="41"/>
    </row>
    <row r="83" spans="1:45" x14ac:dyDescent="0.35">
      <c r="A83" s="55"/>
      <c r="B83" s="55"/>
      <c r="C83" s="55"/>
      <c r="D83" s="55"/>
      <c r="E83" s="55"/>
      <c r="F83" s="55"/>
      <c r="G83" s="55"/>
      <c r="H83" s="55"/>
      <c r="I83" s="55"/>
      <c r="J83" s="55"/>
      <c r="K83" s="55"/>
      <c r="L83" s="55"/>
      <c r="M83" s="55"/>
      <c r="N83" s="55"/>
      <c r="O83" s="55"/>
      <c r="Q83" s="164"/>
      <c r="R83" s="41"/>
      <c r="AB83" s="41"/>
      <c r="AC83" s="41"/>
      <c r="AD83" s="41"/>
      <c r="AE83" s="41"/>
      <c r="AL83" s="41"/>
      <c r="AM83" s="83"/>
      <c r="AN83" s="83"/>
      <c r="AO83" s="41"/>
      <c r="AP83" s="41"/>
      <c r="AQ83" s="41"/>
      <c r="AR83" s="41"/>
      <c r="AS83" s="41"/>
    </row>
    <row r="84" spans="1:45" x14ac:dyDescent="0.35">
      <c r="A84" s="55"/>
      <c r="B84" s="55"/>
      <c r="C84" s="55"/>
      <c r="D84" s="55"/>
      <c r="E84" s="55"/>
      <c r="F84" s="55"/>
      <c r="G84" s="55"/>
      <c r="H84" s="55"/>
      <c r="I84" s="55"/>
      <c r="J84" s="55"/>
      <c r="K84" s="55"/>
      <c r="L84" s="55"/>
      <c r="M84" s="55"/>
      <c r="N84" s="55"/>
      <c r="O84" s="55"/>
      <c r="P84" s="55"/>
    </row>
    <row r="85" spans="1:45" x14ac:dyDescent="0.35">
      <c r="A85" s="55"/>
      <c r="B85" s="55"/>
      <c r="C85" s="55"/>
      <c r="D85" s="55"/>
      <c r="E85" s="55"/>
      <c r="F85" s="55"/>
      <c r="G85" s="55"/>
      <c r="H85" s="55"/>
      <c r="I85" s="55"/>
      <c r="J85" s="55"/>
      <c r="K85" s="55"/>
      <c r="L85" s="55"/>
      <c r="M85" s="55"/>
      <c r="N85" s="55"/>
      <c r="O85" s="55"/>
      <c r="P85" s="55"/>
    </row>
    <row r="87" spans="1:45" ht="14.25" customHeight="1" x14ac:dyDescent="0.35"/>
  </sheetData>
  <sheetProtection algorithmName="SHA-512" hashValue="B07l2+t0TN23Nu3h5Q0ygunbMOQ2+WXj9yg1B9kJudXOpKgHGA8bcQ43eNOrps6j0tXLtWgIViabMKJ/3C376g==" saltValue="jljmpVe//gyIi+ibb02/gw==" spinCount="100000" sheet="1" objects="1" scenarios="1" selectLockedCells="1"/>
  <mergeCells count="33">
    <mergeCell ref="T9:V10"/>
    <mergeCell ref="O12:P12"/>
    <mergeCell ref="O13:P13"/>
    <mergeCell ref="K14:P15"/>
    <mergeCell ref="O10:P10"/>
    <mergeCell ref="Q8:Q9"/>
    <mergeCell ref="O22:P22"/>
    <mergeCell ref="O19:P19"/>
    <mergeCell ref="K11:N11"/>
    <mergeCell ref="K19:N19"/>
    <mergeCell ref="C4:E4"/>
    <mergeCell ref="O6:P6"/>
    <mergeCell ref="F6:N6"/>
    <mergeCell ref="D13:E13"/>
    <mergeCell ref="K13:N13"/>
    <mergeCell ref="K8:P9"/>
    <mergeCell ref="K10:N10"/>
    <mergeCell ref="Q62:Q65"/>
    <mergeCell ref="Q14:Q15"/>
    <mergeCell ref="O11:P11"/>
    <mergeCell ref="B62:P65"/>
    <mergeCell ref="K23:N23"/>
    <mergeCell ref="B61:P61"/>
    <mergeCell ref="O20:P20"/>
    <mergeCell ref="K12:N12"/>
    <mergeCell ref="O23:P23"/>
    <mergeCell ref="M58:O58"/>
    <mergeCell ref="K39:P41"/>
    <mergeCell ref="K44:P46"/>
    <mergeCell ref="K35:P37"/>
    <mergeCell ref="D15:E15"/>
    <mergeCell ref="K22:N22"/>
    <mergeCell ref="K20:N20"/>
  </mergeCells>
  <phoneticPr fontId="21" type="noConversion"/>
  <printOptions horizontalCentered="1" verticalCentered="1"/>
  <pageMargins left="0.70866141732283472" right="0.70866141732283472" top="0.55118110236220474" bottom="0.55118110236220474" header="0.31496062992125984" footer="0.31496062992125984"/>
  <pageSetup paperSize="9" scale="77"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E87"/>
  <sheetViews>
    <sheetView topLeftCell="A36" zoomScale="75" zoomScaleNormal="75" workbookViewId="0">
      <selection activeCell="E9" sqref="E9"/>
    </sheetView>
  </sheetViews>
  <sheetFormatPr baseColWidth="10" defaultColWidth="11" defaultRowHeight="14.5" x14ac:dyDescent="0.35"/>
  <cols>
    <col min="1" max="1" width="11" style="39" customWidth="1"/>
    <col min="2" max="2" width="5.58203125" style="39" customWidth="1"/>
    <col min="3" max="3" width="9.75" style="39" customWidth="1"/>
    <col min="4" max="5" width="7.08203125" style="39" customWidth="1"/>
    <col min="6" max="6" width="4.58203125" style="39" customWidth="1"/>
    <col min="7" max="7" width="6.75" style="39" customWidth="1"/>
    <col min="8" max="8" width="8.58203125" style="39" customWidth="1"/>
    <col min="9" max="9" width="7.75" style="39" customWidth="1"/>
    <col min="10" max="10" width="5.58203125" style="39" customWidth="1"/>
    <col min="11" max="11" width="9.75" style="39" customWidth="1"/>
    <col min="12" max="12" width="3.75" style="39" customWidth="1"/>
    <col min="13" max="13" width="4.58203125" style="39" customWidth="1"/>
    <col min="14" max="14" width="2.58203125" style="39" customWidth="1"/>
    <col min="15" max="15" width="4.58203125" style="39" customWidth="1"/>
    <col min="16" max="16" width="12.08203125" style="39" customWidth="1"/>
    <col min="17" max="17" width="56.08203125" style="163" customWidth="1"/>
    <col min="18" max="18" width="6" style="39" customWidth="1"/>
    <col min="19" max="22" width="7.58203125" style="39" customWidth="1"/>
    <col min="23" max="23" width="3.25" style="39" customWidth="1"/>
    <col min="24" max="30" width="7.58203125" style="39" customWidth="1"/>
    <col min="31" max="31" width="3.25" style="39" customWidth="1"/>
    <col min="32" max="33" width="7.58203125" style="39" customWidth="1"/>
    <col min="34" max="34" width="3.33203125" style="39" customWidth="1"/>
    <col min="35" max="37" width="7.58203125" style="39" customWidth="1"/>
    <col min="38" max="38" width="3.08203125" style="39" customWidth="1"/>
    <col min="39" max="40" width="7.58203125" style="29" customWidth="1"/>
    <col min="41" max="41" width="2.75" style="39" customWidth="1"/>
    <col min="42" max="42" width="10.33203125" style="39" customWidth="1"/>
    <col min="43" max="16384" width="11" style="39"/>
  </cols>
  <sheetData>
    <row r="1" spans="1:57" ht="24.75" customHeight="1" x14ac:dyDescent="0.35"/>
    <row r="2" spans="1:57" ht="21.75" customHeight="1" x14ac:dyDescent="0.5">
      <c r="B2" s="211" t="s">
        <v>62</v>
      </c>
      <c r="C2" s="211"/>
      <c r="D2" s="211"/>
      <c r="E2" s="211"/>
      <c r="F2" s="211"/>
      <c r="G2" s="211"/>
      <c r="H2" s="211"/>
      <c r="I2" s="211"/>
      <c r="J2" s="212"/>
      <c r="K2" s="212"/>
      <c r="L2" s="212"/>
      <c r="M2" s="212"/>
      <c r="N2" s="212"/>
      <c r="O2" s="212"/>
      <c r="P2" s="212"/>
      <c r="Q2" s="178" t="s">
        <v>94</v>
      </c>
    </row>
    <row r="3" spans="1:57" ht="21.75" customHeight="1" x14ac:dyDescent="0.5">
      <c r="B3" s="602" t="s">
        <v>357</v>
      </c>
      <c r="C3" s="211"/>
      <c r="D3" s="211"/>
      <c r="E3" s="211"/>
      <c r="F3" s="211"/>
      <c r="G3" s="211"/>
      <c r="H3" s="211"/>
      <c r="I3" s="211"/>
      <c r="J3" s="212"/>
      <c r="K3" s="212"/>
      <c r="L3" s="212"/>
      <c r="M3" s="212"/>
      <c r="N3" s="212"/>
      <c r="O3" s="212"/>
      <c r="P3" s="212"/>
      <c r="Q3" s="181"/>
    </row>
    <row r="4" spans="1:57" s="33" customFormat="1" x14ac:dyDescent="0.35">
      <c r="B4" s="156">
        <f ca="1">'data entry &amp; rating calculation'!B4</f>
        <v>17</v>
      </c>
      <c r="C4" s="631" t="s">
        <v>88</v>
      </c>
      <c r="D4" s="631"/>
      <c r="E4" s="632"/>
      <c r="Q4" s="171"/>
      <c r="R4" s="32"/>
      <c r="S4" s="32"/>
      <c r="T4" s="32"/>
      <c r="U4" s="32"/>
      <c r="V4" s="32"/>
      <c r="W4" s="32"/>
      <c r="X4" s="32"/>
      <c r="Y4" s="32"/>
      <c r="Z4" s="32"/>
      <c r="AA4" s="32"/>
      <c r="AB4" s="32"/>
      <c r="AC4" s="32"/>
      <c r="AD4" s="32"/>
      <c r="AE4" s="32"/>
      <c r="AF4" s="32"/>
      <c r="AG4" s="32"/>
      <c r="AH4" s="32"/>
      <c r="AI4" s="32"/>
      <c r="AJ4" s="32"/>
      <c r="AK4" s="32"/>
      <c r="AL4" s="32"/>
      <c r="AM4" s="83"/>
      <c r="AN4" s="83"/>
      <c r="AO4" s="32"/>
      <c r="AP4" s="32"/>
      <c r="AQ4" s="32"/>
      <c r="AR4" s="32"/>
      <c r="AS4" s="32"/>
    </row>
    <row r="5" spans="1:57" s="33" customFormat="1" ht="5.25" customHeight="1" thickBot="1" x14ac:dyDescent="0.4">
      <c r="B5" s="159"/>
      <c r="C5" s="160"/>
      <c r="D5" s="160"/>
      <c r="E5" s="160"/>
      <c r="Q5" s="171"/>
      <c r="R5" s="32"/>
      <c r="S5" s="32"/>
      <c r="T5" s="32"/>
      <c r="U5" s="32"/>
      <c r="V5" s="32"/>
      <c r="W5" s="32"/>
      <c r="X5" s="32"/>
      <c r="Y5" s="32"/>
      <c r="Z5" s="32"/>
      <c r="AA5" s="32"/>
      <c r="AB5" s="32"/>
      <c r="AC5" s="32"/>
      <c r="AD5" s="32"/>
      <c r="AE5" s="32"/>
      <c r="AF5" s="32"/>
      <c r="AG5" s="32"/>
      <c r="AH5" s="32"/>
      <c r="AI5" s="32"/>
      <c r="AJ5" s="32"/>
      <c r="AK5" s="32"/>
      <c r="AL5" s="32"/>
      <c r="AM5" s="83"/>
      <c r="AN5" s="83"/>
      <c r="AO5" s="32"/>
      <c r="AP5" s="32"/>
      <c r="AQ5" s="32"/>
      <c r="AR5" s="32"/>
      <c r="AS5" s="32"/>
    </row>
    <row r="6" spans="1:57" s="33" customFormat="1" ht="25.5" customHeight="1" thickBot="1" x14ac:dyDescent="0.6">
      <c r="B6" s="58" t="s">
        <v>150</v>
      </c>
      <c r="C6" s="121"/>
      <c r="F6" s="709" t="s">
        <v>42</v>
      </c>
      <c r="G6" s="710"/>
      <c r="H6" s="710"/>
      <c r="I6" s="710"/>
      <c r="J6" s="710"/>
      <c r="K6" s="710"/>
      <c r="L6" s="710"/>
      <c r="M6" s="710"/>
      <c r="N6" s="711"/>
      <c r="O6" s="707">
        <f>'data entry &amp; rating calculation'!J6</f>
        <v>2345</v>
      </c>
      <c r="P6" s="708"/>
      <c r="Q6" s="182" t="s">
        <v>95</v>
      </c>
      <c r="R6" s="122"/>
      <c r="S6" s="122"/>
      <c r="T6" s="32"/>
      <c r="U6" s="123"/>
      <c r="V6" s="32"/>
      <c r="W6" s="32"/>
      <c r="X6" s="32"/>
      <c r="Y6" s="32"/>
      <c r="Z6" s="32"/>
      <c r="AA6" s="32"/>
      <c r="AB6" s="32"/>
      <c r="AC6" s="32"/>
      <c r="AD6" s="32"/>
      <c r="AE6" s="32"/>
      <c r="AF6" s="32"/>
      <c r="AG6" s="32"/>
      <c r="AH6" s="32"/>
      <c r="AI6" s="32"/>
      <c r="AJ6" s="32"/>
      <c r="AK6" s="32"/>
      <c r="AL6" s="32"/>
      <c r="AM6" s="83"/>
      <c r="AN6" s="83"/>
      <c r="AO6" s="32"/>
      <c r="AP6" s="32"/>
      <c r="AQ6" s="32"/>
      <c r="AR6" s="32"/>
      <c r="AS6" s="32"/>
    </row>
    <row r="7" spans="1:57" s="33" customFormat="1" ht="7.5" customHeight="1" x14ac:dyDescent="0.35">
      <c r="Q7" s="171"/>
      <c r="R7" s="32"/>
      <c r="S7" s="32"/>
      <c r="T7" s="32"/>
      <c r="U7" s="31"/>
      <c r="V7" s="31"/>
      <c r="W7" s="31"/>
      <c r="X7" s="31"/>
      <c r="Y7" s="31"/>
      <c r="Z7" s="31"/>
      <c r="AA7" s="31"/>
      <c r="AB7" s="31"/>
      <c r="AC7" s="31"/>
      <c r="AD7" s="31"/>
      <c r="AE7" s="31"/>
      <c r="AF7" s="31"/>
      <c r="AG7" s="31"/>
      <c r="AH7" s="31"/>
      <c r="AL7" s="32"/>
      <c r="AM7" s="83"/>
      <c r="AN7" s="83"/>
      <c r="AO7" s="32"/>
      <c r="AP7"/>
      <c r="AQ7"/>
      <c r="AR7"/>
      <c r="AS7"/>
      <c r="AT7"/>
      <c r="AU7"/>
      <c r="AV7"/>
      <c r="AW7"/>
      <c r="AX7"/>
      <c r="AY7"/>
      <c r="AZ7"/>
      <c r="BA7"/>
      <c r="BB7"/>
      <c r="BC7"/>
      <c r="BD7"/>
      <c r="BE7"/>
    </row>
    <row r="8" spans="1:57" s="33" customFormat="1" ht="15" customHeight="1" thickBot="1" x14ac:dyDescent="0.35">
      <c r="A8" s="60"/>
      <c r="D8" s="84"/>
      <c r="E8" s="85"/>
      <c r="J8" s="62"/>
      <c r="K8" s="714" t="str">
        <f>'sail maker guidance'!B5</f>
        <v>Guide measurements for sail makers and Equipment Inspectors :</v>
      </c>
      <c r="L8" s="715"/>
      <c r="M8" s="715"/>
      <c r="N8" s="715"/>
      <c r="O8" s="715"/>
      <c r="P8" s="716"/>
      <c r="Q8" s="667" t="s">
        <v>101</v>
      </c>
      <c r="R8" s="32"/>
      <c r="S8" s="32"/>
      <c r="T8" s="63" t="s">
        <v>26</v>
      </c>
      <c r="U8" s="64"/>
      <c r="V8" s="65"/>
      <c r="X8" s="66" t="s">
        <v>44</v>
      </c>
      <c r="Y8" s="66"/>
      <c r="Z8" s="66"/>
      <c r="AB8" s="32"/>
      <c r="AC8" s="32"/>
      <c r="AD8" s="32"/>
      <c r="AE8" s="32"/>
      <c r="AF8" s="66" t="s">
        <v>43</v>
      </c>
      <c r="AG8" s="66"/>
      <c r="AH8" s="32"/>
      <c r="AI8" s="66" t="s">
        <v>45</v>
      </c>
      <c r="AJ8" s="66"/>
      <c r="AK8" s="66"/>
      <c r="AL8" s="32"/>
      <c r="AM8" s="66" t="s">
        <v>113</v>
      </c>
      <c r="AN8" s="66"/>
      <c r="AO8" s="32"/>
      <c r="AP8" s="241" t="s">
        <v>149</v>
      </c>
      <c r="AQ8" s="234"/>
      <c r="AR8" s="234"/>
      <c r="AS8" s="234"/>
      <c r="AT8" s="234"/>
      <c r="AU8" s="234"/>
      <c r="AV8" s="234"/>
      <c r="AX8"/>
      <c r="AY8"/>
      <c r="AZ8"/>
      <c r="BA8"/>
      <c r="BB8"/>
      <c r="BC8"/>
      <c r="BD8"/>
      <c r="BE8"/>
    </row>
    <row r="9" spans="1:57" s="33" customFormat="1" ht="15.75" customHeight="1" thickBot="1" x14ac:dyDescent="0.4">
      <c r="A9" s="60" t="str">
        <f>IF(AK9&gt;0,"error","")</f>
        <v/>
      </c>
      <c r="D9" s="61" t="s">
        <v>8</v>
      </c>
      <c r="E9" s="184">
        <v>50</v>
      </c>
      <c r="J9" s="62"/>
      <c r="K9" s="717"/>
      <c r="L9" s="718"/>
      <c r="M9" s="718"/>
      <c r="N9" s="718"/>
      <c r="O9" s="718"/>
      <c r="P9" s="719"/>
      <c r="Q9" s="669"/>
      <c r="R9" s="32"/>
      <c r="S9" s="32"/>
      <c r="T9" s="723" t="s">
        <v>40</v>
      </c>
      <c r="U9" s="689"/>
      <c r="V9" s="690"/>
      <c r="AB9" s="32"/>
      <c r="AC9" s="32"/>
      <c r="AD9" s="32"/>
      <c r="AE9" s="32"/>
      <c r="AF9" s="70" t="s">
        <v>36</v>
      </c>
      <c r="AG9" s="71">
        <f ca="1">AG14-AG15+E9+E46</f>
        <v>1575</v>
      </c>
      <c r="AH9" s="32"/>
      <c r="AI9" s="72">
        <f>E9</f>
        <v>50</v>
      </c>
      <c r="AJ9" s="73">
        <f t="shared" ref="AJ9:AJ20" si="0">INT(AI9)</f>
        <v>50</v>
      </c>
      <c r="AK9" s="74">
        <f t="shared" ref="AK9:AK20" si="1">IF(AI9&gt;AJ9,1,0)</f>
        <v>0</v>
      </c>
      <c r="AL9" s="32"/>
      <c r="AM9" s="72">
        <f>ROUNDUP(E9,0)</f>
        <v>50</v>
      </c>
      <c r="AN9" s="74"/>
      <c r="AO9" s="32"/>
      <c r="AP9" s="218"/>
      <c r="AQ9" s="232" t="s">
        <v>140</v>
      </c>
      <c r="AR9" s="232"/>
      <c r="AS9" s="232" t="s">
        <v>142</v>
      </c>
      <c r="AT9" s="232"/>
      <c r="AU9" s="232" t="s">
        <v>141</v>
      </c>
      <c r="AV9" s="233"/>
      <c r="AX9"/>
      <c r="AY9"/>
      <c r="AZ9"/>
      <c r="BA9"/>
      <c r="BB9"/>
      <c r="BC9"/>
      <c r="BD9"/>
      <c r="BE9"/>
    </row>
    <row r="10" spans="1:57" s="33" customFormat="1" ht="16" thickBot="1" x14ac:dyDescent="0.4">
      <c r="A10" s="60"/>
      <c r="D10" s="91"/>
      <c r="E10" s="47"/>
      <c r="J10" s="32"/>
      <c r="K10" s="720" t="s">
        <v>90</v>
      </c>
      <c r="L10" s="721"/>
      <c r="M10" s="721"/>
      <c r="N10" s="722"/>
      <c r="O10" s="670">
        <f ca="1">AG9</f>
        <v>1575</v>
      </c>
      <c r="P10" s="671"/>
      <c r="Q10" s="178" t="s">
        <v>32</v>
      </c>
      <c r="R10" s="32"/>
      <c r="S10" s="32"/>
      <c r="T10" s="646"/>
      <c r="U10" s="647"/>
      <c r="V10" s="648"/>
      <c r="AB10" s="32"/>
      <c r="AC10" s="32"/>
      <c r="AD10" s="32"/>
      <c r="AE10" s="32"/>
      <c r="AF10" s="75" t="s">
        <v>37</v>
      </c>
      <c r="AG10" s="76">
        <f ca="1">((AG14+E9)^2+E34^2)^0.5</f>
        <v>1505.2295506001733</v>
      </c>
      <c r="AH10" s="32"/>
      <c r="AI10" s="77">
        <f>E11</f>
        <v>40</v>
      </c>
      <c r="AJ10" s="67">
        <f t="shared" si="0"/>
        <v>40</v>
      </c>
      <c r="AK10" s="78">
        <f t="shared" si="1"/>
        <v>0</v>
      </c>
      <c r="AL10" s="32"/>
      <c r="AM10" s="94"/>
      <c r="AN10" s="78"/>
      <c r="AO10" s="32"/>
      <c r="AP10" s="132"/>
      <c r="AQ10" s="30" t="s">
        <v>1</v>
      </c>
      <c r="AR10" s="30" t="s">
        <v>137</v>
      </c>
      <c r="AS10" s="30" t="s">
        <v>1</v>
      </c>
      <c r="AT10" s="30" t="s">
        <v>137</v>
      </c>
      <c r="AU10" s="30" t="s">
        <v>1</v>
      </c>
      <c r="AV10" s="219" t="s">
        <v>137</v>
      </c>
      <c r="AX10"/>
      <c r="AY10"/>
      <c r="AZ10"/>
      <c r="BA10"/>
      <c r="BB10"/>
      <c r="BC10"/>
      <c r="BD10"/>
      <c r="BE10"/>
    </row>
    <row r="11" spans="1:57" s="33" customFormat="1" ht="16" thickBot="1" x14ac:dyDescent="0.4">
      <c r="A11" s="60" t="str">
        <f>IF(AK10&gt;0,"error","")</f>
        <v/>
      </c>
      <c r="B11" s="80"/>
      <c r="C11" s="43"/>
      <c r="D11" s="61" t="s">
        <v>2</v>
      </c>
      <c r="E11" s="184">
        <v>40</v>
      </c>
      <c r="J11" s="32"/>
      <c r="K11" s="681" t="s">
        <v>91</v>
      </c>
      <c r="L11" s="682"/>
      <c r="M11" s="682"/>
      <c r="N11" s="683"/>
      <c r="O11" s="670">
        <f ca="1">AG10</f>
        <v>1505.2295506001733</v>
      </c>
      <c r="P11" s="671"/>
      <c r="Q11" s="178" t="s">
        <v>33</v>
      </c>
      <c r="R11" s="32"/>
      <c r="S11" s="33" t="s">
        <v>74</v>
      </c>
      <c r="T11" s="81">
        <f t="shared" ref="T11:T21" ca="1" si="2">IF(OFFSET($C$33,-VALUE(RIGHT(S11,LEN(S11)-1))*2,0) &gt; 0, OFFSET($C$33,-VALUE(RIGHT(S11,LEN(S11)-1))*2,0), IF(OFFSET($C$33,-(VALUE(RIGHT(S11,LEN(S11)-1))-1)*2,0)&gt;0,$E$11,0))</f>
        <v>0</v>
      </c>
      <c r="U11" s="10">
        <f t="shared" ref="U11:U20" ca="1" si="3">IF(AND(T10&gt;0,T12&gt;0),(T10+T12)/2,T11)</f>
        <v>0</v>
      </c>
      <c r="V11" s="82" t="str">
        <f t="shared" ref="V11:V21" ca="1" si="4">IF(U11=0,"",IF(T11&lt;U11,"check","ok"))</f>
        <v/>
      </c>
      <c r="X11" s="70">
        <f t="shared" ref="X11:X21" ca="1" si="5">IF(T11=0,IF(T12&gt;0,X12+$E$9,X12),X12+200)</f>
        <v>1450</v>
      </c>
      <c r="Y11" s="73">
        <f t="shared" ref="Y11:Y17" ca="1" si="6">IF(T12=T11,0,T11)</f>
        <v>0</v>
      </c>
      <c r="Z11" s="250"/>
      <c r="AB11" s="32"/>
      <c r="AC11" s="32"/>
      <c r="AD11" s="32"/>
      <c r="AE11" s="32"/>
      <c r="AF11" s="75" t="s">
        <v>38</v>
      </c>
      <c r="AG11" s="76">
        <f>E34</f>
        <v>404</v>
      </c>
      <c r="AH11" s="32"/>
      <c r="AI11" s="77">
        <f>C13</f>
        <v>0</v>
      </c>
      <c r="AJ11" s="67">
        <f t="shared" si="0"/>
        <v>0</v>
      </c>
      <c r="AK11" s="78">
        <f t="shared" si="1"/>
        <v>0</v>
      </c>
      <c r="AL11" s="32"/>
      <c r="AM11" s="77">
        <f>ROUNDUP(E11,0)</f>
        <v>40</v>
      </c>
      <c r="AN11" s="78"/>
      <c r="AO11" s="32"/>
      <c r="AP11" s="220" t="s">
        <v>136</v>
      </c>
      <c r="AQ11" s="230">
        <f>$Y$22/2</f>
        <v>202</v>
      </c>
      <c r="AR11" s="230">
        <f ca="1">$X$11/2</f>
        <v>725</v>
      </c>
      <c r="AS11" s="230">
        <f ca="1">AQ13+($Y$22-AQ13)/2</f>
        <v>324.2132806873135</v>
      </c>
      <c r="AT11" s="230">
        <f ca="1">AR13/2</f>
        <v>368.41045889494808</v>
      </c>
      <c r="AU11" s="230">
        <f ca="1">AQ13/2</f>
        <v>122.2132806873135</v>
      </c>
      <c r="AV11" s="231">
        <f ca="1">AR13+(($X$11-AR13)/2)</f>
        <v>1093.4104588949481</v>
      </c>
      <c r="AX11"/>
      <c r="AY11"/>
      <c r="AZ11"/>
      <c r="BA11"/>
      <c r="BB11"/>
      <c r="BC11"/>
      <c r="BD11"/>
      <c r="BE11"/>
    </row>
    <row r="12" spans="1:57" s="33" customFormat="1" ht="16" thickBot="1" x14ac:dyDescent="0.4">
      <c r="A12" s="124"/>
      <c r="B12" s="84"/>
      <c r="C12" s="85"/>
      <c r="D12" s="86"/>
      <c r="E12" s="125"/>
      <c r="K12" s="681" t="s">
        <v>92</v>
      </c>
      <c r="L12" s="682"/>
      <c r="M12" s="682"/>
      <c r="N12" s="683"/>
      <c r="O12" s="670">
        <f>AG11</f>
        <v>404</v>
      </c>
      <c r="P12" s="671"/>
      <c r="Q12" s="178" t="s">
        <v>32</v>
      </c>
      <c r="R12" s="32"/>
      <c r="S12" s="32" t="s">
        <v>73</v>
      </c>
      <c r="T12" s="88">
        <f t="shared" ca="1" si="2"/>
        <v>0</v>
      </c>
      <c r="U12" s="10">
        <f t="shared" ca="1" si="3"/>
        <v>0</v>
      </c>
      <c r="V12" s="82" t="str">
        <f t="shared" ca="1" si="4"/>
        <v/>
      </c>
      <c r="X12" s="75">
        <f t="shared" ca="1" si="5"/>
        <v>1450</v>
      </c>
      <c r="Y12" s="67">
        <f t="shared" ca="1" si="6"/>
        <v>0</v>
      </c>
      <c r="Z12" s="192">
        <f t="shared" ref="Z12:Z22" ca="1" si="7">Y12-Y11</f>
        <v>0</v>
      </c>
      <c r="AB12" s="32"/>
      <c r="AC12" s="32"/>
      <c r="AD12" s="32"/>
      <c r="AE12" s="32"/>
      <c r="AF12" s="75" t="s">
        <v>39</v>
      </c>
      <c r="AG12" s="76">
        <f>(AG11^2+(E46)^2)^0.5</f>
        <v>422.89596829480416</v>
      </c>
      <c r="AH12" s="32"/>
      <c r="AI12" s="77">
        <f>C15</f>
        <v>0</v>
      </c>
      <c r="AJ12" s="67">
        <f t="shared" si="0"/>
        <v>0</v>
      </c>
      <c r="AK12" s="78">
        <f t="shared" si="1"/>
        <v>0</v>
      </c>
      <c r="AL12" s="32"/>
      <c r="AM12" s="77"/>
      <c r="AN12" s="78"/>
      <c r="AO12" s="32"/>
      <c r="AP12" s="220" t="s">
        <v>138</v>
      </c>
      <c r="AQ12" s="230">
        <f ca="1">AQ11+COS(ATAN($Y$22/$X$11))*200</f>
        <v>394.6616441222335</v>
      </c>
      <c r="AR12" s="230">
        <f ca="1">AR11+SIN(ATAN($Y$22/$X$11))*200</f>
        <v>778.67952015543608</v>
      </c>
      <c r="AS12" s="230">
        <f ca="1">AS11+COS(ATAN(($Y$22-AQ13)/AR13))*200</f>
        <v>519.68181099817753</v>
      </c>
      <c r="AT12" s="230">
        <f ca="1">AT11+SIN(ATAN(($Y$22-AQ13)/AR13))*200</f>
        <v>410.74311364409942</v>
      </c>
      <c r="AU12" s="230">
        <f ca="1">AU11+COS(ATAN(AU11/($X$11-AV11)))*200</f>
        <v>311.40995478039457</v>
      </c>
      <c r="AV12" s="231">
        <f ca="1">AV11+SIN(ATAN(AU11/($X$11-AV11)))*200</f>
        <v>1158.2534886831718</v>
      </c>
      <c r="AX12"/>
      <c r="AY12"/>
      <c r="AZ12"/>
      <c r="BA12"/>
      <c r="BB12"/>
      <c r="BC12"/>
      <c r="BD12"/>
      <c r="BE12"/>
    </row>
    <row r="13" spans="1:57" s="33" customFormat="1" ht="17.25" customHeight="1" thickBot="1" x14ac:dyDescent="0.4">
      <c r="A13" s="60" t="str">
        <f>IF(AK11&gt;0,"error","")</f>
        <v/>
      </c>
      <c r="B13" s="44" t="s">
        <v>12</v>
      </c>
      <c r="C13" s="184"/>
      <c r="D13" s="703"/>
      <c r="E13" s="704"/>
      <c r="F13" s="126" t="s">
        <v>28</v>
      </c>
      <c r="G13" s="50">
        <f t="array" aca="1" ref="G13" ca="1">INDIRECT("C"&amp;MIN(IF(C11:C31&gt;0,(ROW(C11:C31)))))</f>
        <v>110</v>
      </c>
      <c r="K13" s="712" t="s">
        <v>34</v>
      </c>
      <c r="L13" s="713"/>
      <c r="M13" s="713"/>
      <c r="N13" s="713"/>
      <c r="O13" s="670">
        <f>AG12</f>
        <v>422.89596829480416</v>
      </c>
      <c r="P13" s="671"/>
      <c r="Q13" s="178" t="s">
        <v>34</v>
      </c>
      <c r="R13" s="32"/>
      <c r="S13" s="33" t="s">
        <v>72</v>
      </c>
      <c r="T13" s="88">
        <f t="shared" ca="1" si="2"/>
        <v>0</v>
      </c>
      <c r="U13" s="10">
        <f t="shared" ca="1" si="3"/>
        <v>0</v>
      </c>
      <c r="V13" s="82" t="str">
        <f t="shared" ca="1" si="4"/>
        <v/>
      </c>
      <c r="X13" s="75">
        <f t="shared" ca="1" si="5"/>
        <v>1450</v>
      </c>
      <c r="Y13" s="67">
        <f t="shared" ca="1" si="6"/>
        <v>0</v>
      </c>
      <c r="Z13" s="192">
        <f t="shared" ca="1" si="7"/>
        <v>0</v>
      </c>
      <c r="AB13" s="32"/>
      <c r="AC13" s="32"/>
      <c r="AD13" s="32"/>
      <c r="AE13" s="32"/>
      <c r="AF13" s="75" t="s">
        <v>115</v>
      </c>
      <c r="AG13" s="194">
        <f>57.3*ASIN(AG11/AG12)</f>
        <v>72.812985046719106</v>
      </c>
      <c r="AH13" s="32"/>
      <c r="AI13" s="77">
        <f>C17</f>
        <v>0</v>
      </c>
      <c r="AJ13" s="67">
        <f t="shared" si="0"/>
        <v>0</v>
      </c>
      <c r="AK13" s="78">
        <f t="shared" si="1"/>
        <v>0</v>
      </c>
      <c r="AL13" s="32"/>
      <c r="AM13" s="77">
        <f>ROUNDUP(C13,0)</f>
        <v>0</v>
      </c>
      <c r="AN13" s="192"/>
      <c r="AO13" s="32"/>
      <c r="AP13" s="220" t="s">
        <v>139</v>
      </c>
      <c r="AQ13" s="230">
        <f ca="1">(INTERCEPT(AR11:AR12,AQ11:AQ12)-INTERCEPT(OFFSET($X$22,-AR15,0):OFFSET($X$22,-(AR16+1),0),OFFSET($Y$22,-AR15,0):OFFSET($Y$22,-(AR16+1),0)))/(SLOPE(OFFSET($X$22,-AR15,0):OFFSET($X$22,-(AR16+1),0),OFFSET($Y$22,-AR15,0):OFFSET($Y$22,-(AR16+1),0))-SLOPE(AR11:AR12,AQ11:AQ12))</f>
        <v>244.426561374627</v>
      </c>
      <c r="AR13" s="230">
        <f ca="1">SLOPE(OFFSET($X$22,-AR15,0):OFFSET($X$22,-(AR16+1),0),OFFSET($Y$22,-AR15,0):OFFSET($Y$22,-(AR16+1),0))*AQ13+INTERCEPT(OFFSET($X$22,-AR15,0):OFFSET($X$22,-(AR16+1),0),OFFSET($Y$22,-AR15,0):OFFSET($Y$22,-(AR16+1),0))</f>
        <v>736.82091778989616</v>
      </c>
      <c r="AS13" s="230">
        <f ca="1">(INTERCEPT(AT11:AT12,AS11:AS12)-INTERCEPT(OFFSET($X$22,-AT15,0):OFFSET($X$22,-(AT16+1),0),OFFSET($Y$22,-AT15,0):OFFSET($Y$22,-(AT16+1),0)))/(SLOPE(OFFSET($X$22,-AT15,0):OFFSET($X$22,-(AT16+1),0),OFFSET($Y$22,-AT15,0):OFFSET($Y$22,-(AT16+1),0))-SLOPE(AT11:AT12,AS11:AS12))</f>
        <v>336.09349461805232</v>
      </c>
      <c r="AT13" s="230">
        <f ca="1">SLOPE(OFFSET($X$22,-AT15,0):OFFSET($X$22,-(AT16+1),0),OFFSET($Y$22,-AT15,0):OFFSET($Y$22,-(AT16+1),0))*AS13+INTERCEPT(OFFSET($X$22,-AT15,0):OFFSET($X$22,-(AT16+1),0),OFFSET($Y$22,-AT15,0):OFFSET($Y$22,-(AT16+1),0))</f>
        <v>370.98335896165554</v>
      </c>
      <c r="AU13" s="230">
        <f ca="1">(INTERCEPT(AV11:AV12,AU11:AU12)-INTERCEPT(OFFSET($X$22,-AV15,0):OFFSET($X$22,-(AV16+1),0),OFFSET($Y$22,-AV15,0):OFFSET($Y$22,-(AV16+1),0)))/(SLOPE(OFFSET($X$22,-AV15,0):OFFSET($X$22,-(AV16+1),0),OFFSET($Y$22,-AV15,0):OFFSET($Y$22,-(AV16+1),0))-SLOPE(AV11:AV12,AU11:AU12))</f>
        <v>140.13425546693031</v>
      </c>
      <c r="AV13" s="231">
        <f ca="1">SLOPE(OFFSET($X$22,-AV15,0):OFFSET($X$22,-(AV16+1),0),OFFSET($Y$22,-AV15,0):OFFSET($Y$22,-(AV16+1),0))*AU13+INTERCEPT(OFFSET($X$22,-AV15,0):OFFSET($X$22,-(AV16+1),0),OFFSET($Y$22,-AV15,0):OFFSET($Y$22,-(AV16+1),0))</f>
        <v>1099.552481776899</v>
      </c>
      <c r="AX13"/>
      <c r="AY13"/>
      <c r="AZ13"/>
      <c r="BA13"/>
      <c r="BB13"/>
      <c r="BC13"/>
      <c r="BD13"/>
      <c r="BE13"/>
    </row>
    <row r="14" spans="1:57" s="33" customFormat="1" ht="15" thickBot="1" x14ac:dyDescent="0.4">
      <c r="A14" s="124"/>
      <c r="B14" s="91"/>
      <c r="C14" s="45"/>
      <c r="D14" s="86"/>
      <c r="E14" s="125"/>
      <c r="G14" s="214"/>
      <c r="K14" s="724" t="str">
        <f>'sail maker guidance'!B6</f>
        <v>NB :  These dimensions are approximate and for guidance only</v>
      </c>
      <c r="L14" s="725"/>
      <c r="M14" s="725"/>
      <c r="N14" s="725"/>
      <c r="O14" s="725"/>
      <c r="P14" s="726"/>
      <c r="Q14" s="667" t="s">
        <v>102</v>
      </c>
      <c r="R14" s="32"/>
      <c r="S14" s="30" t="s">
        <v>71</v>
      </c>
      <c r="T14" s="92">
        <f t="shared" ca="1" si="2"/>
        <v>0</v>
      </c>
      <c r="U14" s="10">
        <f t="shared" ca="1" si="3"/>
        <v>0</v>
      </c>
      <c r="V14" s="82" t="str">
        <f t="shared" ca="1" si="4"/>
        <v/>
      </c>
      <c r="X14" s="75">
        <f t="shared" ca="1" si="5"/>
        <v>1450</v>
      </c>
      <c r="Y14" s="67">
        <f t="shared" ca="1" si="6"/>
        <v>0</v>
      </c>
      <c r="Z14" s="192">
        <f t="shared" ca="1" si="7"/>
        <v>0</v>
      </c>
      <c r="AB14" s="32"/>
      <c r="AC14" s="32"/>
      <c r="AD14" s="32"/>
      <c r="AE14" s="32"/>
      <c r="AF14" s="75"/>
      <c r="AG14" s="93">
        <f ca="1">MAX(AG17:AG28)</f>
        <v>1400</v>
      </c>
      <c r="AH14" s="32"/>
      <c r="AI14" s="77">
        <f>C19</f>
        <v>0</v>
      </c>
      <c r="AJ14" s="67">
        <f t="shared" si="0"/>
        <v>0</v>
      </c>
      <c r="AK14" s="78">
        <f t="shared" si="1"/>
        <v>0</v>
      </c>
      <c r="AL14" s="32"/>
      <c r="AM14" s="77"/>
      <c r="AN14" s="78"/>
      <c r="AO14" s="32"/>
      <c r="AP14" s="132"/>
      <c r="AQ14" s="196"/>
      <c r="AR14" s="196"/>
      <c r="AS14" s="196"/>
      <c r="AT14" s="196"/>
      <c r="AU14" s="196"/>
      <c r="AV14" s="221"/>
      <c r="AX14"/>
      <c r="AY14"/>
      <c r="AZ14"/>
      <c r="BA14"/>
      <c r="BB14"/>
      <c r="BC14"/>
      <c r="BD14"/>
      <c r="BE14"/>
    </row>
    <row r="15" spans="1:57" s="33" customFormat="1" ht="15" thickBot="1" x14ac:dyDescent="0.4">
      <c r="A15" s="60" t="str">
        <f>IF(AK12&gt;0,"error","")</f>
        <v/>
      </c>
      <c r="B15" s="44" t="s">
        <v>13</v>
      </c>
      <c r="C15" s="184"/>
      <c r="D15" s="703"/>
      <c r="E15" s="704"/>
      <c r="K15" s="727"/>
      <c r="L15" s="728"/>
      <c r="M15" s="728"/>
      <c r="N15" s="728"/>
      <c r="O15" s="728"/>
      <c r="P15" s="729"/>
      <c r="Q15" s="669"/>
      <c r="R15" s="32"/>
      <c r="S15" s="30" t="s">
        <v>70</v>
      </c>
      <c r="T15" s="92">
        <f t="shared" ca="1" si="2"/>
        <v>40</v>
      </c>
      <c r="U15" s="10">
        <f t="shared" ca="1" si="3"/>
        <v>40</v>
      </c>
      <c r="V15" s="82" t="str">
        <f t="shared" ca="1" si="4"/>
        <v>ok</v>
      </c>
      <c r="X15" s="75">
        <f t="shared" ca="1" si="5"/>
        <v>1400</v>
      </c>
      <c r="Y15" s="67">
        <f t="shared" ca="1" si="6"/>
        <v>40</v>
      </c>
      <c r="Z15" s="192">
        <f t="shared" ca="1" si="7"/>
        <v>40</v>
      </c>
      <c r="AB15" s="32"/>
      <c r="AC15" s="32"/>
      <c r="AD15" s="32"/>
      <c r="AE15" s="32"/>
      <c r="AF15" s="75"/>
      <c r="AG15" s="93">
        <f ca="1">MIN(AG17:AG28)</f>
        <v>0</v>
      </c>
      <c r="AH15" s="32"/>
      <c r="AI15" s="77">
        <f>C21</f>
        <v>110</v>
      </c>
      <c r="AJ15" s="67">
        <f t="shared" si="0"/>
        <v>110</v>
      </c>
      <c r="AK15" s="78">
        <f t="shared" si="1"/>
        <v>0</v>
      </c>
      <c r="AL15" s="32"/>
      <c r="AM15" s="77">
        <f>ROUNDUP(C15,0)</f>
        <v>0</v>
      </c>
      <c r="AN15" s="78"/>
      <c r="AO15" s="32"/>
      <c r="AP15" s="220" t="s">
        <v>143</v>
      </c>
      <c r="AQ15" s="32"/>
      <c r="AR15" s="32">
        <f ca="1">TRUNC(AR11/200)</f>
        <v>3</v>
      </c>
      <c r="AS15" s="32"/>
      <c r="AT15" s="32">
        <f ca="1">TRUNC(AT11/200)</f>
        <v>1</v>
      </c>
      <c r="AU15" s="32"/>
      <c r="AV15" s="222">
        <f ca="1">TRUNC(AV11/200)</f>
        <v>5</v>
      </c>
      <c r="AX15"/>
      <c r="AY15"/>
      <c r="AZ15"/>
      <c r="BA15"/>
      <c r="BB15"/>
      <c r="BC15"/>
      <c r="BD15"/>
      <c r="BE15"/>
    </row>
    <row r="16" spans="1:57" s="33" customFormat="1" ht="15" thickBot="1" x14ac:dyDescent="0.4">
      <c r="A16" s="124"/>
      <c r="B16" s="91"/>
      <c r="C16" s="47"/>
      <c r="K16" s="89"/>
      <c r="Q16" s="171"/>
      <c r="R16" s="32"/>
      <c r="S16" s="30" t="s">
        <v>69</v>
      </c>
      <c r="T16" s="92">
        <f t="shared" ca="1" si="2"/>
        <v>110</v>
      </c>
      <c r="U16" s="10">
        <f t="shared" ca="1" si="3"/>
        <v>105</v>
      </c>
      <c r="V16" s="82" t="str">
        <f t="shared" ca="1" si="4"/>
        <v>ok</v>
      </c>
      <c r="X16" s="75">
        <f t="shared" ca="1" si="5"/>
        <v>1200</v>
      </c>
      <c r="Y16" s="67">
        <f t="shared" ca="1" si="6"/>
        <v>110</v>
      </c>
      <c r="Z16" s="192">
        <f t="shared" ca="1" si="7"/>
        <v>70</v>
      </c>
      <c r="AB16" s="32"/>
      <c r="AC16" s="32"/>
      <c r="AD16" s="32"/>
      <c r="AE16" s="32"/>
      <c r="AF16" s="75"/>
      <c r="AG16" s="90"/>
      <c r="AH16" s="32"/>
      <c r="AI16" s="77">
        <f>C23</f>
        <v>170</v>
      </c>
      <c r="AJ16" s="67">
        <f t="shared" si="0"/>
        <v>170</v>
      </c>
      <c r="AK16" s="78">
        <f t="shared" si="1"/>
        <v>0</v>
      </c>
      <c r="AL16" s="32"/>
      <c r="AM16" s="77"/>
      <c r="AN16" s="78"/>
      <c r="AO16" s="32"/>
      <c r="AP16" s="220" t="s">
        <v>144</v>
      </c>
      <c r="AQ16" s="32"/>
      <c r="AR16" s="196">
        <f ca="1">TRUNC(AR11/200)</f>
        <v>3</v>
      </c>
      <c r="AS16" s="32"/>
      <c r="AT16" s="196">
        <f ca="1">TRUNC(AT11/200)</f>
        <v>1</v>
      </c>
      <c r="AU16" s="32"/>
      <c r="AV16" s="222">
        <f ca="1">TRUNC(AV11/200)</f>
        <v>5</v>
      </c>
      <c r="AX16"/>
      <c r="AY16"/>
      <c r="AZ16"/>
      <c r="BA16"/>
      <c r="BB16"/>
      <c r="BC16"/>
      <c r="BD16"/>
      <c r="BE16"/>
    </row>
    <row r="17" spans="1:57" s="33" customFormat="1" ht="16" thickBot="1" x14ac:dyDescent="0.4">
      <c r="A17" s="60" t="str">
        <f>IF(AK13&gt;0,"error","")</f>
        <v/>
      </c>
      <c r="B17" s="44" t="s">
        <v>14</v>
      </c>
      <c r="C17" s="184"/>
      <c r="K17" s="177" t="str">
        <f>'sail maker guidance'!H19</f>
        <v>To maximise sail area</v>
      </c>
      <c r="Q17" s="178" t="s">
        <v>106</v>
      </c>
      <c r="R17" s="32"/>
      <c r="S17" s="30" t="s">
        <v>68</v>
      </c>
      <c r="T17" s="92">
        <f t="shared" ca="1" si="2"/>
        <v>170</v>
      </c>
      <c r="U17" s="10">
        <f t="shared" ca="1" si="3"/>
        <v>169</v>
      </c>
      <c r="V17" s="82" t="str">
        <f t="shared" ca="1" si="4"/>
        <v>ok</v>
      </c>
      <c r="X17" s="75">
        <f t="shared" ca="1" si="5"/>
        <v>1000</v>
      </c>
      <c r="Y17" s="67">
        <f t="shared" ca="1" si="6"/>
        <v>170</v>
      </c>
      <c r="Z17" s="192">
        <f t="shared" ca="1" si="7"/>
        <v>60</v>
      </c>
      <c r="AB17" s="32"/>
      <c r="AC17" s="32"/>
      <c r="AD17" s="32"/>
      <c r="AE17" s="32"/>
      <c r="AF17" s="94">
        <f t="shared" ref="AF17:AF28" ca="1" si="8">IF(Y11&gt;0,1,0)</f>
        <v>0</v>
      </c>
      <c r="AG17" s="78">
        <f t="shared" ref="AG17:AG28" ca="1" si="9">AF17*X11</f>
        <v>0</v>
      </c>
      <c r="AH17" s="32"/>
      <c r="AI17" s="77">
        <f>C25</f>
        <v>228</v>
      </c>
      <c r="AJ17" s="67">
        <f t="shared" si="0"/>
        <v>228</v>
      </c>
      <c r="AK17" s="78">
        <f t="shared" si="1"/>
        <v>0</v>
      </c>
      <c r="AL17" s="32"/>
      <c r="AM17" s="77">
        <f>ROUNDUP(C17,0)</f>
        <v>0</v>
      </c>
      <c r="AN17" s="78"/>
      <c r="AO17" s="32"/>
      <c r="AP17" s="223"/>
      <c r="AQ17" s="41"/>
      <c r="AR17" s="53"/>
      <c r="AS17" s="53"/>
      <c r="AT17" s="53"/>
      <c r="AU17" s="53"/>
      <c r="AV17" s="224"/>
      <c r="AX17"/>
      <c r="AY17"/>
      <c r="AZ17"/>
      <c r="BA17"/>
      <c r="BB17"/>
      <c r="BC17"/>
      <c r="BD17"/>
      <c r="BE17"/>
    </row>
    <row r="18" spans="1:57" s="33" customFormat="1" ht="16" thickBot="1" x14ac:dyDescent="0.4">
      <c r="A18" s="124"/>
      <c r="B18" s="91"/>
      <c r="C18" s="47"/>
      <c r="K18" s="177" t="s">
        <v>85</v>
      </c>
      <c r="Q18" s="178" t="s">
        <v>85</v>
      </c>
      <c r="R18" s="32"/>
      <c r="S18" s="30" t="s">
        <v>67</v>
      </c>
      <c r="T18" s="92">
        <f t="shared" ca="1" si="2"/>
        <v>228</v>
      </c>
      <c r="U18" s="10">
        <f t="shared" ca="1" si="3"/>
        <v>225</v>
      </c>
      <c r="V18" s="82" t="str">
        <f t="shared" ca="1" si="4"/>
        <v>ok</v>
      </c>
      <c r="X18" s="75">
        <f t="shared" ca="1" si="5"/>
        <v>800</v>
      </c>
      <c r="Y18" s="67">
        <f ca="1">T18</f>
        <v>228</v>
      </c>
      <c r="Z18" s="192">
        <f t="shared" ca="1" si="7"/>
        <v>58</v>
      </c>
      <c r="AB18" s="32"/>
      <c r="AC18" s="32"/>
      <c r="AD18" s="32"/>
      <c r="AE18" s="32"/>
      <c r="AF18" s="94">
        <f t="shared" ca="1" si="8"/>
        <v>0</v>
      </c>
      <c r="AG18" s="78">
        <f t="shared" ca="1" si="9"/>
        <v>0</v>
      </c>
      <c r="AH18" s="32"/>
      <c r="AI18" s="77">
        <f>C27</f>
        <v>280</v>
      </c>
      <c r="AJ18" s="67">
        <f t="shared" si="0"/>
        <v>280</v>
      </c>
      <c r="AK18" s="78">
        <f t="shared" si="1"/>
        <v>0</v>
      </c>
      <c r="AL18" s="32"/>
      <c r="AM18" s="77"/>
      <c r="AN18" s="78"/>
      <c r="AO18" s="32"/>
      <c r="AP18" s="225" t="s">
        <v>145</v>
      </c>
      <c r="AQ18" s="41"/>
      <c r="AR18" s="53">
        <f ca="1">TRUNC(AR13/200)</f>
        <v>3</v>
      </c>
      <c r="AS18" s="53"/>
      <c r="AT18" s="53">
        <f ca="1">TRUNC(AT13/200)</f>
        <v>1</v>
      </c>
      <c r="AU18" s="53"/>
      <c r="AV18" s="224">
        <f ca="1">TRUNC(AV13/200)</f>
        <v>5</v>
      </c>
      <c r="AX18"/>
      <c r="AY18"/>
      <c r="AZ18"/>
      <c r="BA18"/>
      <c r="BB18"/>
      <c r="BC18"/>
      <c r="BD18"/>
      <c r="BE18"/>
    </row>
    <row r="19" spans="1:57" s="33" customFormat="1" ht="16" thickBot="1" x14ac:dyDescent="0.4">
      <c r="A19" s="60" t="str">
        <f>IF(AK14&gt;0,"error","")</f>
        <v/>
      </c>
      <c r="B19" s="44" t="s">
        <v>15</v>
      </c>
      <c r="C19" s="184"/>
      <c r="K19" s="681" t="str">
        <f>'sail maker guidance'!H26</f>
        <v>Delta Sail 1 LP</v>
      </c>
      <c r="L19" s="682"/>
      <c r="M19" s="682"/>
      <c r="N19" s="683"/>
      <c r="O19" s="705">
        <f ca="1">'sail maker guidance'!J26</f>
        <v>22.173576193224768</v>
      </c>
      <c r="P19" s="706"/>
      <c r="Q19" s="178" t="s">
        <v>110</v>
      </c>
      <c r="R19" s="32"/>
      <c r="S19" s="30" t="s">
        <v>66</v>
      </c>
      <c r="T19" s="92">
        <f t="shared" ca="1" si="2"/>
        <v>280</v>
      </c>
      <c r="U19" s="10">
        <f t="shared" ca="1" si="3"/>
        <v>279</v>
      </c>
      <c r="V19" s="82" t="str">
        <f t="shared" ca="1" si="4"/>
        <v>ok</v>
      </c>
      <c r="X19" s="75">
        <f t="shared" ca="1" si="5"/>
        <v>600</v>
      </c>
      <c r="Y19" s="67">
        <f ca="1">T19</f>
        <v>280</v>
      </c>
      <c r="Z19" s="192">
        <f t="shared" ca="1" si="7"/>
        <v>52</v>
      </c>
      <c r="AB19" s="32"/>
      <c r="AC19" s="32"/>
      <c r="AD19" s="32"/>
      <c r="AE19" s="32"/>
      <c r="AF19" s="94">
        <f t="shared" ca="1" si="8"/>
        <v>0</v>
      </c>
      <c r="AG19" s="78">
        <f t="shared" ca="1" si="9"/>
        <v>0</v>
      </c>
      <c r="AH19" s="32"/>
      <c r="AI19" s="77">
        <f>C29</f>
        <v>330</v>
      </c>
      <c r="AJ19" s="67">
        <f t="shared" si="0"/>
        <v>330</v>
      </c>
      <c r="AK19" s="78">
        <f t="shared" si="1"/>
        <v>0</v>
      </c>
      <c r="AL19" s="32"/>
      <c r="AM19" s="77">
        <f>ROUNDUP(C19,0)</f>
        <v>0</v>
      </c>
      <c r="AN19" s="78"/>
      <c r="AO19" s="32"/>
      <c r="AP19" s="223"/>
      <c r="AQ19" s="41"/>
      <c r="AR19" s="53"/>
      <c r="AS19" s="53"/>
      <c r="AT19" s="53"/>
      <c r="AU19" s="53"/>
      <c r="AV19" s="224"/>
      <c r="AX19"/>
      <c r="AY19"/>
      <c r="AZ19"/>
      <c r="BA19"/>
      <c r="BB19"/>
      <c r="BC19"/>
      <c r="BD19"/>
      <c r="BE19"/>
    </row>
    <row r="20" spans="1:57" s="33" customFormat="1" ht="16" thickBot="1" x14ac:dyDescent="0.4">
      <c r="A20" s="124"/>
      <c r="B20" s="91"/>
      <c r="C20" s="47"/>
      <c r="K20" s="681" t="str">
        <f>'sail maker guidance'!H27</f>
        <v>Equivalent to Sail 1 LP</v>
      </c>
      <c r="L20" s="682"/>
      <c r="M20" s="682"/>
      <c r="N20" s="683"/>
      <c r="O20" s="670">
        <f ca="1">'sail maker guidance'!J27</f>
        <v>457.17357619322479</v>
      </c>
      <c r="P20" s="671"/>
      <c r="Q20" s="178" t="s">
        <v>111</v>
      </c>
      <c r="R20" s="32"/>
      <c r="S20" s="30" t="s">
        <v>65</v>
      </c>
      <c r="T20" s="92">
        <f t="shared" ca="1" si="2"/>
        <v>330</v>
      </c>
      <c r="U20" s="10">
        <f t="shared" ca="1" si="3"/>
        <v>326</v>
      </c>
      <c r="V20" s="82" t="str">
        <f t="shared" ca="1" si="4"/>
        <v>ok</v>
      </c>
      <c r="X20" s="75">
        <f t="shared" ca="1" si="5"/>
        <v>400</v>
      </c>
      <c r="Y20" s="67">
        <f ca="1">T20</f>
        <v>330</v>
      </c>
      <c r="Z20" s="192">
        <f t="shared" ca="1" si="7"/>
        <v>50</v>
      </c>
      <c r="AB20" s="32"/>
      <c r="AC20" s="32"/>
      <c r="AD20" s="32"/>
      <c r="AE20" s="32"/>
      <c r="AF20" s="94">
        <f t="shared" ca="1" si="8"/>
        <v>0</v>
      </c>
      <c r="AG20" s="78">
        <f t="shared" ca="1" si="9"/>
        <v>0</v>
      </c>
      <c r="AH20" s="32"/>
      <c r="AI20" s="77">
        <f>C31</f>
        <v>372</v>
      </c>
      <c r="AJ20" s="67">
        <f t="shared" si="0"/>
        <v>372</v>
      </c>
      <c r="AK20" s="78">
        <f t="shared" si="1"/>
        <v>0</v>
      </c>
      <c r="AL20" s="32"/>
      <c r="AM20" s="77"/>
      <c r="AN20" s="78"/>
      <c r="AO20" s="32"/>
      <c r="AP20" s="226" t="s">
        <v>146</v>
      </c>
      <c r="AQ20" s="227"/>
      <c r="AR20" s="228">
        <f ca="1">ROUND(AR13-AR18*200,0)</f>
        <v>137</v>
      </c>
      <c r="AS20" s="228"/>
      <c r="AT20" s="228">
        <f ca="1">ROUND(AT13-AT18*200,0)</f>
        <v>171</v>
      </c>
      <c r="AU20" s="228"/>
      <c r="AV20" s="229">
        <f ca="1">ROUND(AV13-AV18*200,0)</f>
        <v>100</v>
      </c>
    </row>
    <row r="21" spans="1:57" s="33" customFormat="1" ht="16" thickBot="1" x14ac:dyDescent="0.4">
      <c r="A21" s="60" t="str">
        <f>IF(AK15&gt;0,"error","")</f>
        <v/>
      </c>
      <c r="B21" s="44" t="s">
        <v>16</v>
      </c>
      <c r="C21" s="184">
        <v>110</v>
      </c>
      <c r="K21" s="35" t="s">
        <v>83</v>
      </c>
      <c r="Q21" s="178" t="s">
        <v>83</v>
      </c>
      <c r="R21" s="32"/>
      <c r="S21" s="30" t="s">
        <v>64</v>
      </c>
      <c r="T21" s="92">
        <f t="shared" ca="1" si="2"/>
        <v>372</v>
      </c>
      <c r="U21" s="10">
        <f ca="1">IF(AND(T20&gt;0,T22&gt;0),(T20+T22)/2,T21)</f>
        <v>367</v>
      </c>
      <c r="V21" s="82" t="str">
        <f t="shared" ca="1" si="4"/>
        <v>ok</v>
      </c>
      <c r="X21" s="75">
        <f t="shared" ca="1" si="5"/>
        <v>200</v>
      </c>
      <c r="Y21" s="67">
        <f ca="1">T21</f>
        <v>372</v>
      </c>
      <c r="Z21" s="192">
        <f t="shared" ca="1" si="7"/>
        <v>42</v>
      </c>
      <c r="AB21" s="32"/>
      <c r="AC21" s="32"/>
      <c r="AD21" s="32"/>
      <c r="AE21" s="32"/>
      <c r="AF21" s="94">
        <f t="shared" ca="1" si="8"/>
        <v>1</v>
      </c>
      <c r="AG21" s="78">
        <f t="shared" ca="1" si="9"/>
        <v>1400</v>
      </c>
      <c r="AH21" s="32"/>
      <c r="AI21" s="103">
        <f>E34</f>
        <v>404</v>
      </c>
      <c r="AJ21" s="104">
        <f>INT(AI21)</f>
        <v>404</v>
      </c>
      <c r="AK21" s="98">
        <f>IF(AI21&gt;AJ21,1,0)</f>
        <v>0</v>
      </c>
      <c r="AL21" s="32"/>
      <c r="AM21" s="77">
        <f>ROUNDUP(C21,0)</f>
        <v>110</v>
      </c>
      <c r="AN21" s="78"/>
      <c r="AO21" s="32"/>
      <c r="AP21" s="32"/>
      <c r="AQ21" s="83"/>
      <c r="AR21" s="32"/>
      <c r="AS21" s="32"/>
    </row>
    <row r="22" spans="1:57" s="33" customFormat="1" ht="16" thickBot="1" x14ac:dyDescent="0.4">
      <c r="A22" s="124"/>
      <c r="B22" s="91"/>
      <c r="C22" s="47"/>
      <c r="K22" s="681" t="str">
        <f>'sail maker guidance'!H29</f>
        <v>Delta Sail 2 LP</v>
      </c>
      <c r="L22" s="682"/>
      <c r="M22" s="682"/>
      <c r="N22" s="683"/>
      <c r="O22" s="705">
        <f ca="1">'sail maker guidance'!J29</f>
        <v>29.029786736780618</v>
      </c>
      <c r="P22" s="706"/>
      <c r="Q22" s="178" t="s">
        <v>110</v>
      </c>
      <c r="R22" s="32"/>
      <c r="S22" s="30" t="s">
        <v>63</v>
      </c>
      <c r="T22" s="10">
        <f>E34</f>
        <v>404</v>
      </c>
      <c r="U22" s="10">
        <f ca="1">(T21+U23)/2</f>
        <v>186</v>
      </c>
      <c r="V22" s="82" t="str">
        <f ca="1">IF(U22=0,"",IF(T22&lt;U22,"check","ok"))</f>
        <v>ok</v>
      </c>
      <c r="X22" s="246">
        <v>0</v>
      </c>
      <c r="Y22" s="104">
        <f>T22</f>
        <v>404</v>
      </c>
      <c r="Z22" s="193">
        <f t="shared" ca="1" si="7"/>
        <v>32</v>
      </c>
      <c r="AB22" s="32"/>
      <c r="AC22" s="32"/>
      <c r="AD22" s="32"/>
      <c r="AE22" s="32"/>
      <c r="AF22" s="94">
        <f t="shared" ca="1" si="8"/>
        <v>1</v>
      </c>
      <c r="AG22" s="78">
        <f t="shared" ca="1" si="9"/>
        <v>1200</v>
      </c>
      <c r="AH22" s="32"/>
      <c r="AL22" s="32"/>
      <c r="AM22" s="77"/>
      <c r="AN22" s="78"/>
      <c r="AO22" s="32"/>
      <c r="AP22" s="32"/>
      <c r="AQ22" s="83"/>
      <c r="AR22" s="32"/>
      <c r="AS22" s="32"/>
      <c r="AU22" s="260" t="s">
        <v>1</v>
      </c>
      <c r="AV22" s="260" t="s">
        <v>137</v>
      </c>
    </row>
    <row r="23" spans="1:57" s="33" customFormat="1" ht="16" thickBot="1" x14ac:dyDescent="0.4">
      <c r="A23" s="60" t="str">
        <f>IF(AK16&gt;0,"error","")</f>
        <v/>
      </c>
      <c r="B23" s="44" t="s">
        <v>17</v>
      </c>
      <c r="C23" s="184">
        <v>170</v>
      </c>
      <c r="K23" s="681" t="str">
        <f>'sail maker guidance'!H30</f>
        <v>Equivalent to Sail 2 LP</v>
      </c>
      <c r="L23" s="682"/>
      <c r="M23" s="682"/>
      <c r="N23" s="683"/>
      <c r="O23" s="670">
        <f ca="1">'sail maker guidance'!J30</f>
        <v>433.02978673678064</v>
      </c>
      <c r="P23" s="671"/>
      <c r="Q23" s="178" t="s">
        <v>111</v>
      </c>
      <c r="R23" s="32"/>
      <c r="T23" s="32"/>
      <c r="U23" s="95"/>
      <c r="V23" s="96"/>
      <c r="X23" s="32"/>
      <c r="Y23" s="32"/>
      <c r="Z23" s="67"/>
      <c r="AA23" s="67"/>
      <c r="AF23" s="94">
        <f t="shared" ca="1" si="8"/>
        <v>1</v>
      </c>
      <c r="AG23" s="78">
        <f t="shared" ca="1" si="9"/>
        <v>1000</v>
      </c>
      <c r="AH23" s="32"/>
      <c r="AL23" s="32"/>
      <c r="AM23" s="77">
        <f>ROUNDUP(C23,0)</f>
        <v>170</v>
      </c>
      <c r="AN23" s="78"/>
      <c r="AO23" s="32"/>
      <c r="AP23" s="235" t="s">
        <v>148</v>
      </c>
      <c r="AQ23" s="235"/>
      <c r="AR23" s="235"/>
      <c r="AU23" s="254">
        <f ca="1">AU13</f>
        <v>140.13425546693031</v>
      </c>
      <c r="AV23" s="255">
        <f ca="1">AV13</f>
        <v>1099.552481776899</v>
      </c>
    </row>
    <row r="24" spans="1:57" s="33" customFormat="1" ht="15" thickBot="1" x14ac:dyDescent="0.4">
      <c r="A24" s="124"/>
      <c r="B24" s="91"/>
      <c r="C24" s="47"/>
      <c r="J24" s="59"/>
      <c r="K24" s="42"/>
      <c r="Q24" s="171"/>
      <c r="R24" s="32"/>
      <c r="X24" s="66" t="s">
        <v>147</v>
      </c>
      <c r="Y24" s="66"/>
      <c r="Z24" s="66"/>
      <c r="AA24" s="66"/>
      <c r="AB24" s="66"/>
      <c r="AC24" s="66"/>
      <c r="AD24" s="66"/>
      <c r="AE24" s="251"/>
      <c r="AF24" s="94">
        <f t="shared" ca="1" si="8"/>
        <v>1</v>
      </c>
      <c r="AG24" s="78">
        <f t="shared" ca="1" si="9"/>
        <v>800</v>
      </c>
      <c r="AH24" s="32"/>
      <c r="AI24" s="66" t="s">
        <v>45</v>
      </c>
      <c r="AJ24" s="66"/>
      <c r="AK24" s="66"/>
      <c r="AL24" s="32"/>
      <c r="AM24" s="77"/>
      <c r="AN24" s="78"/>
      <c r="AO24" s="32"/>
      <c r="AP24" s="236"/>
      <c r="AU24" s="256">
        <f ca="1">AQ13</f>
        <v>244.426561374627</v>
      </c>
      <c r="AV24" s="257">
        <f ca="1">AR13</f>
        <v>736.82091778989616</v>
      </c>
    </row>
    <row r="25" spans="1:57" s="33" customFormat="1" ht="15" thickBot="1" x14ac:dyDescent="0.4">
      <c r="A25" s="60" t="str">
        <f>IF(AK17&gt;0,"error","")</f>
        <v/>
      </c>
      <c r="B25" s="44" t="s">
        <v>18</v>
      </c>
      <c r="C25" s="184">
        <v>228</v>
      </c>
      <c r="J25" s="59"/>
      <c r="K25" s="42"/>
      <c r="Q25" s="171"/>
      <c r="R25" s="97"/>
      <c r="S25" s="30" t="s">
        <v>57</v>
      </c>
      <c r="T25" s="190">
        <f>E35</f>
        <v>2</v>
      </c>
      <c r="U25" s="189"/>
      <c r="V25" s="191"/>
      <c r="X25" s="70">
        <f>10*AA25</f>
        <v>0</v>
      </c>
      <c r="Y25" s="242">
        <v>0</v>
      </c>
      <c r="Z25" s="243">
        <f>E46</f>
        <v>125</v>
      </c>
      <c r="AA25" s="242">
        <v>0</v>
      </c>
      <c r="AB25" s="563">
        <f>-Z25</f>
        <v>-125</v>
      </c>
      <c r="AC25" s="563">
        <f>Z25</f>
        <v>125</v>
      </c>
      <c r="AD25" s="244">
        <f>Z25-AC25</f>
        <v>0</v>
      </c>
      <c r="AE25" s="196"/>
      <c r="AF25" s="94">
        <f t="shared" ca="1" si="8"/>
        <v>1</v>
      </c>
      <c r="AG25" s="78">
        <f t="shared" ca="1" si="9"/>
        <v>600</v>
      </c>
      <c r="AH25" s="32"/>
      <c r="AI25" s="72">
        <f>Z25</f>
        <v>125</v>
      </c>
      <c r="AJ25" s="73">
        <f t="shared" ref="AJ25:AJ36" si="10">INT(AI25)</f>
        <v>125</v>
      </c>
      <c r="AK25" s="74">
        <f t="shared" ref="AK25:AK36" si="11">IF(AI25&gt;AJ25,1,0)</f>
        <v>0</v>
      </c>
      <c r="AL25" s="32"/>
      <c r="AM25" s="77">
        <f>ROUNDUP(C25,0)</f>
        <v>228</v>
      </c>
      <c r="AN25" s="78"/>
      <c r="AO25" s="32"/>
      <c r="AP25" s="237">
        <f>IF(T25&gt;0,1,0)</f>
        <v>1</v>
      </c>
      <c r="AU25" s="258">
        <f ca="1">AS13</f>
        <v>336.09349461805232</v>
      </c>
      <c r="AV25" s="259">
        <f ca="1">AT13</f>
        <v>370.98335896165554</v>
      </c>
    </row>
    <row r="26" spans="1:57" s="33" customFormat="1" ht="15" thickBot="1" x14ac:dyDescent="0.4">
      <c r="A26" s="124"/>
      <c r="B26" s="91"/>
      <c r="C26" s="47"/>
      <c r="J26" s="59"/>
      <c r="K26" s="42"/>
      <c r="Q26" s="171"/>
      <c r="R26" s="97"/>
      <c r="S26" s="30" t="s">
        <v>112</v>
      </c>
      <c r="T26" s="190">
        <f t="shared" ref="T26:T35" si="12">C36</f>
        <v>0</v>
      </c>
      <c r="U26" s="189">
        <f t="shared" ref="U26:U35" ca="1" si="13">(Z25+Z27)/2</f>
        <v>129.5</v>
      </c>
      <c r="V26" s="191" t="str">
        <f t="shared" ref="V26:V35" ca="1" si="14">IF(Z26&lt;U26,"check","")</f>
        <v/>
      </c>
      <c r="X26" s="75">
        <f t="shared" ref="X26:X37" ca="1" si="15">10*AA26</f>
        <v>-50</v>
      </c>
      <c r="Y26" s="32">
        <f>IF(Y25="","",IF(Y25=$E$34,$E$34,IF(Y25/50=TRUNC($E$34/50),$E$34,Y25+50)))</f>
        <v>50</v>
      </c>
      <c r="Z26" s="41">
        <f t="shared" ref="Z26:Z37" ca="1" si="16">IF(Y26="","",IF(MOD(Y26,50)&gt;0,0,IF(Y26/50=TRUNC($E$34/50),$E$35,OFFSET($C$45,-((Y26/50)-1),0))))</f>
        <v>130</v>
      </c>
      <c r="AA26" s="32">
        <f ca="1">IF(ISNUMBER(Z26),Z25-Z26,"")</f>
        <v>-5</v>
      </c>
      <c r="AB26" s="196">
        <f t="shared" ref="AB26:AB37" ca="1" si="17">-Z26</f>
        <v>-130</v>
      </c>
      <c r="AC26" s="196">
        <f>$AC$25*($Y$37-Y26)/$Y$37</f>
        <v>109.52970297029702</v>
      </c>
      <c r="AD26" s="245">
        <f t="shared" ref="AD26:AD37" ca="1" si="18">Z26-AC26</f>
        <v>20.470297029702976</v>
      </c>
      <c r="AE26" s="196"/>
      <c r="AF26" s="94">
        <f t="shared" ca="1" si="8"/>
        <v>1</v>
      </c>
      <c r="AG26" s="78">
        <f t="shared" ca="1" si="9"/>
        <v>400</v>
      </c>
      <c r="AH26" s="32"/>
      <c r="AI26" s="77">
        <f t="shared" ref="AI26:AI36" ca="1" si="19">Z26</f>
        <v>130</v>
      </c>
      <c r="AJ26" s="67">
        <f t="shared" ca="1" si="10"/>
        <v>130</v>
      </c>
      <c r="AK26" s="78">
        <f t="shared" ca="1" si="11"/>
        <v>0</v>
      </c>
      <c r="AL26" s="32"/>
      <c r="AM26" s="77"/>
      <c r="AN26" s="78"/>
      <c r="AO26" s="32"/>
      <c r="AP26" s="237">
        <f t="shared" ref="AP26:AP36" si="20">IF(T26&gt;0,1,0)</f>
        <v>0</v>
      </c>
    </row>
    <row r="27" spans="1:57" s="33" customFormat="1" ht="15" thickBot="1" x14ac:dyDescent="0.4">
      <c r="A27" s="60" t="str">
        <f>IF(AK18&gt;0,"error","")</f>
        <v/>
      </c>
      <c r="B27" s="44" t="s">
        <v>19</v>
      </c>
      <c r="C27" s="184">
        <v>280</v>
      </c>
      <c r="J27" s="59"/>
      <c r="K27" s="42"/>
      <c r="Q27" s="171"/>
      <c r="R27" s="32"/>
      <c r="S27" s="30" t="s">
        <v>56</v>
      </c>
      <c r="T27" s="190">
        <f t="shared" si="12"/>
        <v>0</v>
      </c>
      <c r="U27" s="189">
        <f t="shared" ca="1" si="13"/>
        <v>121</v>
      </c>
      <c r="V27" s="191" t="str">
        <f t="shared" ca="1" si="14"/>
        <v/>
      </c>
      <c r="X27" s="75">
        <f t="shared" ca="1" si="15"/>
        <v>-40</v>
      </c>
      <c r="Y27" s="32">
        <f t="shared" ref="Y27:Y36" si="21">IF(Y26="","",IF(Y26=$E$34,$E$34,IF(Y26/50=TRUNC($E$34/50),$E$34,Y26+50)))</f>
        <v>100</v>
      </c>
      <c r="Z27" s="41">
        <f t="shared" ca="1" si="16"/>
        <v>134</v>
      </c>
      <c r="AA27" s="32">
        <f t="shared" ref="AA27:AA37" ca="1" si="22">IF(ISNUMBER(Z27),Z26-Z27,"")</f>
        <v>-4</v>
      </c>
      <c r="AB27" s="196">
        <f t="shared" ca="1" si="17"/>
        <v>-134</v>
      </c>
      <c r="AC27" s="196">
        <f t="shared" ref="AC27:AC37" si="23">$AC$25*($Y$37-Y27)/$Y$37</f>
        <v>94.059405940594061</v>
      </c>
      <c r="AD27" s="245">
        <f t="shared" ca="1" si="18"/>
        <v>39.940594059405939</v>
      </c>
      <c r="AE27" s="196"/>
      <c r="AF27" s="94">
        <f t="shared" ca="1" si="8"/>
        <v>1</v>
      </c>
      <c r="AG27" s="78">
        <f t="shared" ca="1" si="9"/>
        <v>200</v>
      </c>
      <c r="AH27" s="32"/>
      <c r="AI27" s="77">
        <f t="shared" ca="1" si="19"/>
        <v>134</v>
      </c>
      <c r="AJ27" s="67">
        <f t="shared" ca="1" si="10"/>
        <v>134</v>
      </c>
      <c r="AK27" s="78">
        <f t="shared" ca="1" si="11"/>
        <v>0</v>
      </c>
      <c r="AL27" s="32"/>
      <c r="AM27" s="77">
        <f>ROUNDUP(C27,0)</f>
        <v>280</v>
      </c>
      <c r="AN27" s="78"/>
      <c r="AO27" s="32"/>
      <c r="AP27" s="237">
        <f t="shared" si="20"/>
        <v>0</v>
      </c>
    </row>
    <row r="28" spans="1:57" s="33" customFormat="1" ht="15" thickBot="1" x14ac:dyDescent="0.4">
      <c r="A28" s="124"/>
      <c r="B28" s="91"/>
      <c r="C28" s="47"/>
      <c r="J28" s="59"/>
      <c r="K28" s="42"/>
      <c r="Q28" s="171"/>
      <c r="R28" s="32"/>
      <c r="S28" s="30" t="s">
        <v>55</v>
      </c>
      <c r="T28" s="190">
        <f t="shared" si="12"/>
        <v>0</v>
      </c>
      <c r="U28" s="189">
        <f t="shared" ca="1" si="13"/>
        <v>112</v>
      </c>
      <c r="V28" s="191" t="str">
        <f t="shared" ca="1" si="14"/>
        <v/>
      </c>
      <c r="X28" s="75">
        <f t="shared" ca="1" si="15"/>
        <v>220</v>
      </c>
      <c r="Y28" s="32">
        <f t="shared" si="21"/>
        <v>150</v>
      </c>
      <c r="Z28" s="41">
        <f t="shared" ca="1" si="16"/>
        <v>112</v>
      </c>
      <c r="AA28" s="32">
        <f t="shared" ca="1" si="22"/>
        <v>22</v>
      </c>
      <c r="AB28" s="196">
        <f t="shared" ca="1" si="17"/>
        <v>-112</v>
      </c>
      <c r="AC28" s="196">
        <f t="shared" si="23"/>
        <v>78.589108910891085</v>
      </c>
      <c r="AD28" s="245">
        <f t="shared" ca="1" si="18"/>
        <v>33.410891089108915</v>
      </c>
      <c r="AE28" s="196"/>
      <c r="AF28" s="252">
        <f t="shared" si="8"/>
        <v>1</v>
      </c>
      <c r="AG28" s="98">
        <f t="shared" si="9"/>
        <v>0</v>
      </c>
      <c r="AH28" s="32"/>
      <c r="AI28" s="77">
        <f t="shared" ca="1" si="19"/>
        <v>112</v>
      </c>
      <c r="AJ28" s="67">
        <f t="shared" ca="1" si="10"/>
        <v>112</v>
      </c>
      <c r="AK28" s="78">
        <f t="shared" ca="1" si="11"/>
        <v>0</v>
      </c>
      <c r="AL28" s="32"/>
      <c r="AM28" s="77"/>
      <c r="AN28" s="78"/>
      <c r="AO28" s="32"/>
      <c r="AP28" s="237">
        <f t="shared" si="20"/>
        <v>0</v>
      </c>
    </row>
    <row r="29" spans="1:57" s="33" customFormat="1" ht="15" thickBot="1" x14ac:dyDescent="0.4">
      <c r="A29" s="60" t="str">
        <f>IF(AK19&gt;0,"error","")</f>
        <v/>
      </c>
      <c r="B29" s="44" t="s">
        <v>20</v>
      </c>
      <c r="C29" s="184">
        <v>330</v>
      </c>
      <c r="J29" s="59"/>
      <c r="K29" s="42"/>
      <c r="Q29" s="171"/>
      <c r="R29" s="32"/>
      <c r="S29" s="30" t="s">
        <v>54</v>
      </c>
      <c r="T29" s="190">
        <f t="shared" si="12"/>
        <v>24</v>
      </c>
      <c r="U29" s="189">
        <f t="shared" ca="1" si="13"/>
        <v>90</v>
      </c>
      <c r="V29" s="191" t="str">
        <f t="shared" ca="1" si="14"/>
        <v/>
      </c>
      <c r="X29" s="75">
        <f t="shared" ca="1" si="15"/>
        <v>220</v>
      </c>
      <c r="Y29" s="32">
        <f t="shared" si="21"/>
        <v>200</v>
      </c>
      <c r="Z29" s="41">
        <f t="shared" ca="1" si="16"/>
        <v>90</v>
      </c>
      <c r="AA29" s="32">
        <f t="shared" ca="1" si="22"/>
        <v>22</v>
      </c>
      <c r="AB29" s="196">
        <f t="shared" ca="1" si="17"/>
        <v>-90</v>
      </c>
      <c r="AC29" s="196">
        <f t="shared" si="23"/>
        <v>63.118811881188115</v>
      </c>
      <c r="AD29" s="245">
        <f t="shared" ca="1" si="18"/>
        <v>26.881188118811885</v>
      </c>
      <c r="AE29" s="196"/>
      <c r="AF29" s="32"/>
      <c r="AG29" s="32"/>
      <c r="AH29" s="32"/>
      <c r="AI29" s="77">
        <f t="shared" ca="1" si="19"/>
        <v>90</v>
      </c>
      <c r="AJ29" s="67">
        <f t="shared" ca="1" si="10"/>
        <v>90</v>
      </c>
      <c r="AK29" s="78">
        <f t="shared" ca="1" si="11"/>
        <v>0</v>
      </c>
      <c r="AL29" s="32"/>
      <c r="AM29" s="77">
        <f>ROUNDUP(C29,0)</f>
        <v>330</v>
      </c>
      <c r="AN29" s="78"/>
      <c r="AO29" s="32"/>
      <c r="AP29" s="237">
        <f t="shared" si="20"/>
        <v>1</v>
      </c>
    </row>
    <row r="30" spans="1:57" s="33" customFormat="1" ht="15" thickBot="1" x14ac:dyDescent="0.4">
      <c r="A30" s="124"/>
      <c r="B30" s="91"/>
      <c r="C30" s="47"/>
      <c r="J30" s="59"/>
      <c r="K30" s="42"/>
      <c r="Q30" s="171"/>
      <c r="R30" s="32"/>
      <c r="S30" s="30" t="s">
        <v>53</v>
      </c>
      <c r="T30" s="190">
        <f t="shared" si="12"/>
        <v>46</v>
      </c>
      <c r="U30" s="189">
        <f t="shared" ca="1" si="13"/>
        <v>68</v>
      </c>
      <c r="V30" s="191" t="str">
        <f t="shared" ca="1" si="14"/>
        <v/>
      </c>
      <c r="X30" s="75">
        <f t="shared" ca="1" si="15"/>
        <v>220</v>
      </c>
      <c r="Y30" s="32">
        <f t="shared" si="21"/>
        <v>250</v>
      </c>
      <c r="Z30" s="41">
        <f t="shared" ca="1" si="16"/>
        <v>68</v>
      </c>
      <c r="AA30" s="32">
        <f ca="1">IF(ISNUMBER(Z30),Z29-Z30,"")</f>
        <v>22</v>
      </c>
      <c r="AB30" s="196">
        <f t="shared" ca="1" si="17"/>
        <v>-68</v>
      </c>
      <c r="AC30" s="196">
        <f t="shared" si="23"/>
        <v>47.648514851485146</v>
      </c>
      <c r="AD30" s="245">
        <f t="shared" ca="1" si="18"/>
        <v>20.351485148514854</v>
      </c>
      <c r="AE30" s="196"/>
      <c r="AG30" s="32"/>
      <c r="AH30" s="32"/>
      <c r="AI30" s="77">
        <f t="shared" ca="1" si="19"/>
        <v>68</v>
      </c>
      <c r="AJ30" s="67">
        <f t="shared" ca="1" si="10"/>
        <v>68</v>
      </c>
      <c r="AK30" s="78">
        <f t="shared" ca="1" si="11"/>
        <v>0</v>
      </c>
      <c r="AL30" s="32"/>
      <c r="AM30" s="77"/>
      <c r="AN30" s="78"/>
      <c r="AO30" s="32"/>
      <c r="AP30" s="237">
        <f t="shared" si="20"/>
        <v>1</v>
      </c>
    </row>
    <row r="31" spans="1:57" s="33" customFormat="1" ht="15" thickBot="1" x14ac:dyDescent="0.4">
      <c r="A31" s="60" t="str">
        <f>IF(AK20&gt;0,"error","")</f>
        <v/>
      </c>
      <c r="B31" s="44" t="s">
        <v>3</v>
      </c>
      <c r="C31" s="184">
        <v>372</v>
      </c>
      <c r="J31" s="59"/>
      <c r="K31" s="42"/>
      <c r="Q31" s="171"/>
      <c r="R31" s="32"/>
      <c r="S31" s="30" t="s">
        <v>52</v>
      </c>
      <c r="T31" s="190">
        <f t="shared" si="12"/>
        <v>68</v>
      </c>
      <c r="U31" s="189">
        <f t="shared" ca="1" si="13"/>
        <v>46</v>
      </c>
      <c r="V31" s="191" t="str">
        <f t="shared" ca="1" si="14"/>
        <v/>
      </c>
      <c r="X31" s="75">
        <f t="shared" ca="1" si="15"/>
        <v>220</v>
      </c>
      <c r="Y31" s="32">
        <f t="shared" si="21"/>
        <v>300</v>
      </c>
      <c r="Z31" s="41">
        <f t="shared" ca="1" si="16"/>
        <v>46</v>
      </c>
      <c r="AA31" s="32">
        <f t="shared" ca="1" si="22"/>
        <v>22</v>
      </c>
      <c r="AB31" s="196">
        <f t="shared" ca="1" si="17"/>
        <v>-46</v>
      </c>
      <c r="AC31" s="196">
        <f t="shared" si="23"/>
        <v>32.178217821782177</v>
      </c>
      <c r="AD31" s="245">
        <f t="shared" ca="1" si="18"/>
        <v>13.821782178217823</v>
      </c>
      <c r="AE31" s="196"/>
      <c r="AG31" s="32"/>
      <c r="AH31" s="32"/>
      <c r="AI31" s="77">
        <f t="shared" ca="1" si="19"/>
        <v>46</v>
      </c>
      <c r="AJ31" s="67">
        <f t="shared" ca="1" si="10"/>
        <v>46</v>
      </c>
      <c r="AK31" s="78">
        <f t="shared" ca="1" si="11"/>
        <v>0</v>
      </c>
      <c r="AL31" s="32"/>
      <c r="AM31" s="77">
        <f>ROUNDUP(C31,0)</f>
        <v>372</v>
      </c>
      <c r="AN31" s="78"/>
      <c r="AO31" s="32"/>
      <c r="AP31" s="237">
        <f t="shared" si="20"/>
        <v>1</v>
      </c>
    </row>
    <row r="32" spans="1:57" s="33" customFormat="1" ht="15" thickBot="1" x14ac:dyDescent="0.4">
      <c r="A32" s="124"/>
      <c r="B32" s="117"/>
      <c r="C32" s="47"/>
      <c r="J32" s="59"/>
      <c r="K32" s="42"/>
      <c r="Q32" s="171"/>
      <c r="R32" s="32"/>
      <c r="S32" s="30" t="s">
        <v>51</v>
      </c>
      <c r="T32" s="190">
        <f t="shared" si="12"/>
        <v>90</v>
      </c>
      <c r="U32" s="189">
        <f t="shared" ca="1" si="13"/>
        <v>24</v>
      </c>
      <c r="V32" s="191" t="str">
        <f t="shared" ca="1" si="14"/>
        <v/>
      </c>
      <c r="X32" s="75">
        <f t="shared" ca="1" si="15"/>
        <v>220</v>
      </c>
      <c r="Y32" s="32">
        <f t="shared" si="21"/>
        <v>350</v>
      </c>
      <c r="Z32" s="41">
        <f t="shared" ca="1" si="16"/>
        <v>24</v>
      </c>
      <c r="AA32" s="32">
        <f t="shared" ca="1" si="22"/>
        <v>22</v>
      </c>
      <c r="AB32" s="196">
        <f t="shared" ca="1" si="17"/>
        <v>-24</v>
      </c>
      <c r="AC32" s="196">
        <f t="shared" si="23"/>
        <v>16.707920792079207</v>
      </c>
      <c r="AD32" s="245">
        <f t="shared" ca="1" si="18"/>
        <v>7.2920792079207928</v>
      </c>
      <c r="AE32" s="196"/>
      <c r="AG32" s="41"/>
      <c r="AH32" s="32"/>
      <c r="AI32" s="77">
        <f t="shared" ca="1" si="19"/>
        <v>24</v>
      </c>
      <c r="AJ32" s="67">
        <f t="shared" ca="1" si="10"/>
        <v>24</v>
      </c>
      <c r="AK32" s="78">
        <f t="shared" ca="1" si="11"/>
        <v>0</v>
      </c>
      <c r="AL32" s="32"/>
      <c r="AM32" s="77"/>
      <c r="AN32" s="78"/>
      <c r="AO32" s="32"/>
      <c r="AP32" s="237">
        <f t="shared" si="20"/>
        <v>1</v>
      </c>
    </row>
    <row r="33" spans="1:55" s="33" customFormat="1" ht="15" customHeight="1" thickBot="1" x14ac:dyDescent="0.4">
      <c r="A33" s="124"/>
      <c r="B33" s="101" t="s">
        <v>4</v>
      </c>
      <c r="C33" s="102">
        <f>SUM(C11:C31)</f>
        <v>1490</v>
      </c>
      <c r="E33" s="127" t="s">
        <v>29</v>
      </c>
      <c r="J33" s="32"/>
      <c r="K33" s="32"/>
      <c r="L33" s="32"/>
      <c r="M33" s="32"/>
      <c r="N33" s="32"/>
      <c r="O33" s="99"/>
      <c r="P33" s="32"/>
      <c r="Q33" s="171"/>
      <c r="S33" s="30" t="s">
        <v>50</v>
      </c>
      <c r="T33" s="190">
        <f t="shared" si="12"/>
        <v>112</v>
      </c>
      <c r="U33" s="189">
        <f t="shared" ca="1" si="13"/>
        <v>12</v>
      </c>
      <c r="V33" s="191" t="str">
        <f t="shared" ca="1" si="14"/>
        <v>check</v>
      </c>
      <c r="X33" s="75">
        <f t="shared" ca="1" si="15"/>
        <v>220</v>
      </c>
      <c r="Y33" s="32">
        <f t="shared" si="21"/>
        <v>400</v>
      </c>
      <c r="Z33" s="41">
        <f t="shared" ca="1" si="16"/>
        <v>2</v>
      </c>
      <c r="AA33" s="32">
        <f t="shared" ca="1" si="22"/>
        <v>22</v>
      </c>
      <c r="AB33" s="196">
        <f t="shared" ca="1" si="17"/>
        <v>-2</v>
      </c>
      <c r="AC33" s="196">
        <f t="shared" si="23"/>
        <v>1.2376237623762376</v>
      </c>
      <c r="AD33" s="245">
        <f t="shared" ca="1" si="18"/>
        <v>0.76237623762376239</v>
      </c>
      <c r="AE33" s="196"/>
      <c r="AH33" s="32"/>
      <c r="AI33" s="77">
        <f t="shared" ca="1" si="19"/>
        <v>2</v>
      </c>
      <c r="AJ33" s="67">
        <f t="shared" ca="1" si="10"/>
        <v>2</v>
      </c>
      <c r="AK33" s="78">
        <f t="shared" ca="1" si="11"/>
        <v>0</v>
      </c>
      <c r="AL33" s="32"/>
      <c r="AM33" s="77">
        <f>SUM(AM13:AM31)</f>
        <v>1490</v>
      </c>
      <c r="AN33" s="78"/>
      <c r="AO33" s="32"/>
      <c r="AP33" s="237">
        <f t="shared" si="20"/>
        <v>1</v>
      </c>
      <c r="BC33" s="214"/>
    </row>
    <row r="34" spans="1:55" s="33" customFormat="1" ht="15.75" customHeight="1" thickBot="1" x14ac:dyDescent="0.4">
      <c r="A34" s="60" t="str">
        <f>IF(AK21&gt;0,"error","")</f>
        <v/>
      </c>
      <c r="B34" s="60"/>
      <c r="C34" s="195" t="str">
        <f>IF(AP41&gt;0,"error?","")</f>
        <v/>
      </c>
      <c r="D34" s="105" t="s">
        <v>59</v>
      </c>
      <c r="E34" s="184">
        <v>404</v>
      </c>
      <c r="J34" s="32"/>
      <c r="K34" s="30" t="s">
        <v>89</v>
      </c>
      <c r="L34" s="32"/>
      <c r="M34" s="32"/>
      <c r="N34" s="32"/>
      <c r="O34" s="32"/>
      <c r="P34" s="32"/>
      <c r="Q34" s="171"/>
      <c r="S34" s="30" t="s">
        <v>49</v>
      </c>
      <c r="T34" s="190">
        <f t="shared" si="12"/>
        <v>134</v>
      </c>
      <c r="U34" s="189">
        <f t="shared" ca="1" si="13"/>
        <v>1</v>
      </c>
      <c r="V34" s="191" t="str">
        <f t="shared" ca="1" si="14"/>
        <v>check</v>
      </c>
      <c r="X34" s="75">
        <f t="shared" ca="1" si="15"/>
        <v>20</v>
      </c>
      <c r="Y34" s="32">
        <f t="shared" si="21"/>
        <v>404</v>
      </c>
      <c r="Z34" s="41">
        <f t="shared" ca="1" si="16"/>
        <v>0</v>
      </c>
      <c r="AA34" s="32">
        <f t="shared" ca="1" si="22"/>
        <v>2</v>
      </c>
      <c r="AB34" s="196">
        <f t="shared" ca="1" si="17"/>
        <v>0</v>
      </c>
      <c r="AC34" s="196">
        <f t="shared" si="23"/>
        <v>0</v>
      </c>
      <c r="AD34" s="245">
        <f t="shared" ca="1" si="18"/>
        <v>0</v>
      </c>
      <c r="AE34" s="196"/>
      <c r="AH34" s="32"/>
      <c r="AI34" s="77">
        <f t="shared" ca="1" si="19"/>
        <v>0</v>
      </c>
      <c r="AJ34" s="67">
        <f t="shared" ca="1" si="10"/>
        <v>0</v>
      </c>
      <c r="AK34" s="78">
        <f t="shared" ca="1" si="11"/>
        <v>0</v>
      </c>
      <c r="AL34" s="32"/>
      <c r="AM34" s="75"/>
      <c r="AN34" s="192">
        <f>ROUNDUP(E34,0)</f>
        <v>404</v>
      </c>
      <c r="AO34" s="32"/>
      <c r="AP34" s="237">
        <f t="shared" si="20"/>
        <v>1</v>
      </c>
      <c r="BC34" s="214"/>
    </row>
    <row r="35" spans="1:55" s="33" customFormat="1" ht="16" thickBot="1" x14ac:dyDescent="0.4">
      <c r="A35" s="60" t="str">
        <f ca="1">IF(AK36&gt;0,"error","")</f>
        <v/>
      </c>
      <c r="B35" s="60"/>
      <c r="C35" s="195" t="str">
        <f>IF(AP41&gt;0,"error?","")</f>
        <v/>
      </c>
      <c r="D35" s="105" t="s">
        <v>57</v>
      </c>
      <c r="E35" s="184">
        <v>2</v>
      </c>
      <c r="J35" s="32"/>
      <c r="K35" s="694" t="str">
        <f>IF(E11*E9=0,"Warning - Value expected for E and Cn","")</f>
        <v/>
      </c>
      <c r="L35" s="695"/>
      <c r="M35" s="695"/>
      <c r="N35" s="695"/>
      <c r="O35" s="695"/>
      <c r="P35" s="696"/>
      <c r="Q35" s="171"/>
      <c r="R35" s="32"/>
      <c r="S35" s="30" t="s">
        <v>47</v>
      </c>
      <c r="T35" s="190">
        <f t="shared" si="12"/>
        <v>130</v>
      </c>
      <c r="U35" s="189">
        <f t="shared" ca="1" si="13"/>
        <v>0</v>
      </c>
      <c r="V35" s="191" t="str">
        <f t="shared" ca="1" si="14"/>
        <v/>
      </c>
      <c r="X35" s="75">
        <f t="shared" ca="1" si="15"/>
        <v>0</v>
      </c>
      <c r="Y35" s="32">
        <f t="shared" si="21"/>
        <v>404</v>
      </c>
      <c r="Z35" s="41">
        <f t="shared" ca="1" si="16"/>
        <v>0</v>
      </c>
      <c r="AA35" s="32">
        <f t="shared" ca="1" si="22"/>
        <v>0</v>
      </c>
      <c r="AB35" s="196">
        <f t="shared" ca="1" si="17"/>
        <v>0</v>
      </c>
      <c r="AC35" s="196">
        <f t="shared" si="23"/>
        <v>0</v>
      </c>
      <c r="AD35" s="245">
        <f t="shared" ca="1" si="18"/>
        <v>0</v>
      </c>
      <c r="AE35" s="196"/>
      <c r="AF35" s="32"/>
      <c r="AG35" s="32"/>
      <c r="AH35" s="32"/>
      <c r="AI35" s="77">
        <f t="shared" ca="1" si="19"/>
        <v>0</v>
      </c>
      <c r="AJ35" s="67">
        <f t="shared" ca="1" si="10"/>
        <v>0</v>
      </c>
      <c r="AK35" s="78">
        <f t="shared" ca="1" si="11"/>
        <v>0</v>
      </c>
      <c r="AL35" s="32"/>
      <c r="AM35" s="75"/>
      <c r="AN35" s="192">
        <f>ROUNDUP(E35,0)</f>
        <v>2</v>
      </c>
      <c r="AO35" s="32"/>
      <c r="AP35" s="237">
        <f t="shared" si="20"/>
        <v>1</v>
      </c>
    </row>
    <row r="36" spans="1:55" s="33" customFormat="1" ht="15" thickBot="1" x14ac:dyDescent="0.4">
      <c r="A36" s="60" t="str">
        <f ca="1">IF(AK35&gt;0,"error","")</f>
        <v/>
      </c>
      <c r="B36" s="106" t="s">
        <v>112</v>
      </c>
      <c r="C36" s="184"/>
      <c r="D36" s="30"/>
      <c r="E36" s="188"/>
      <c r="J36" s="32"/>
      <c r="K36" s="697"/>
      <c r="L36" s="698"/>
      <c r="M36" s="698"/>
      <c r="N36" s="698"/>
      <c r="O36" s="698"/>
      <c r="P36" s="699"/>
      <c r="Q36" s="171"/>
      <c r="R36" s="32"/>
      <c r="S36" s="30" t="s">
        <v>48</v>
      </c>
      <c r="T36" s="190">
        <f>E46</f>
        <v>125</v>
      </c>
      <c r="U36" s="189"/>
      <c r="V36" s="191"/>
      <c r="X36" s="75">
        <f t="shared" ca="1" si="15"/>
        <v>0</v>
      </c>
      <c r="Y36" s="32">
        <f t="shared" si="21"/>
        <v>404</v>
      </c>
      <c r="Z36" s="41">
        <f t="shared" ca="1" si="16"/>
        <v>0</v>
      </c>
      <c r="AA36" s="32">
        <f t="shared" ca="1" si="22"/>
        <v>0</v>
      </c>
      <c r="AB36" s="196">
        <f t="shared" ca="1" si="17"/>
        <v>0</v>
      </c>
      <c r="AC36" s="196">
        <f t="shared" si="23"/>
        <v>0</v>
      </c>
      <c r="AD36" s="245">
        <f t="shared" ca="1" si="18"/>
        <v>0</v>
      </c>
      <c r="AE36" s="196"/>
      <c r="AF36" s="89"/>
      <c r="AG36" s="83"/>
      <c r="AH36" s="32"/>
      <c r="AI36" s="77">
        <f t="shared" ca="1" si="19"/>
        <v>0</v>
      </c>
      <c r="AJ36" s="67">
        <f t="shared" ca="1" si="10"/>
        <v>0</v>
      </c>
      <c r="AK36" s="78">
        <f t="shared" ca="1" si="11"/>
        <v>0</v>
      </c>
      <c r="AL36" s="32"/>
      <c r="AM36" s="77">
        <f>ROUNDUP(C36,0)</f>
        <v>0</v>
      </c>
      <c r="AN36" s="192"/>
      <c r="AO36" s="32"/>
      <c r="AP36" s="237">
        <f t="shared" si="20"/>
        <v>1</v>
      </c>
    </row>
    <row r="37" spans="1:55" s="33" customFormat="1" ht="15" thickBot="1" x14ac:dyDescent="0.4">
      <c r="A37" s="60" t="str">
        <f ca="1">IF(AK34&gt;0,"error","")</f>
        <v/>
      </c>
      <c r="B37" s="106" t="s">
        <v>56</v>
      </c>
      <c r="C37" s="184"/>
      <c r="J37" s="89"/>
      <c r="K37" s="700"/>
      <c r="L37" s="701"/>
      <c r="M37" s="701"/>
      <c r="N37" s="701"/>
      <c r="O37" s="701"/>
      <c r="P37" s="702"/>
      <c r="Q37" s="171"/>
      <c r="R37" s="32"/>
      <c r="X37" s="246">
        <f t="shared" ca="1" si="15"/>
        <v>0</v>
      </c>
      <c r="Y37" s="247">
        <f>IF(Y36="","",IF(Y36=$E$34,$E$34,IF(Y36/50=TRUNC($E$34/50),$E$34,Y36+50)))</f>
        <v>404</v>
      </c>
      <c r="Z37" s="248">
        <f t="shared" ca="1" si="16"/>
        <v>0</v>
      </c>
      <c r="AA37" s="247">
        <f t="shared" ca="1" si="22"/>
        <v>0</v>
      </c>
      <c r="AB37" s="564">
        <f t="shared" ca="1" si="17"/>
        <v>0</v>
      </c>
      <c r="AC37" s="564">
        <f t="shared" si="23"/>
        <v>0</v>
      </c>
      <c r="AD37" s="249">
        <f t="shared" ca="1" si="18"/>
        <v>0</v>
      </c>
      <c r="AE37" s="196"/>
      <c r="AF37" s="89"/>
      <c r="AG37" s="83"/>
      <c r="AH37" s="32"/>
      <c r="AI37" s="103">
        <f ca="1">Z37</f>
        <v>0</v>
      </c>
      <c r="AJ37" s="104">
        <f ca="1">INT(AI37)</f>
        <v>0</v>
      </c>
      <c r="AK37" s="98">
        <f ca="1">IF(AI37&gt;AJ37,1,0)</f>
        <v>0</v>
      </c>
      <c r="AL37" s="32"/>
      <c r="AM37" s="77">
        <f>ROUNDUP(C37,0)</f>
        <v>0</v>
      </c>
      <c r="AN37" s="78"/>
      <c r="AO37" s="32"/>
      <c r="AP37" s="238">
        <f>SUM(AP25:AP36)</f>
        <v>9</v>
      </c>
    </row>
    <row r="38" spans="1:55" s="33" customFormat="1" ht="15" thickBot="1" x14ac:dyDescent="0.4">
      <c r="A38" s="60" t="str">
        <f ca="1">IF(AK33&gt;0,"error","")</f>
        <v/>
      </c>
      <c r="B38" s="106" t="s">
        <v>55</v>
      </c>
      <c r="C38" s="184"/>
      <c r="H38" s="128"/>
      <c r="I38" s="57"/>
      <c r="J38" s="32"/>
      <c r="K38" s="30" t="s">
        <v>89</v>
      </c>
      <c r="L38" s="89"/>
      <c r="M38" s="89"/>
      <c r="N38" s="32"/>
      <c r="O38" s="99"/>
      <c r="P38" s="83"/>
      <c r="Q38" s="178" t="s">
        <v>99</v>
      </c>
      <c r="R38" s="32"/>
      <c r="T38" s="32"/>
      <c r="U38" s="32"/>
      <c r="V38" s="32"/>
      <c r="W38" s="89"/>
      <c r="X38" s="32"/>
      <c r="AF38" s="41"/>
      <c r="AG38" s="41"/>
      <c r="AH38" s="32"/>
      <c r="AI38" s="41"/>
      <c r="AJ38" s="41"/>
      <c r="AK38" s="41"/>
      <c r="AL38" s="32"/>
      <c r="AM38" s="77">
        <f t="shared" ref="AM38:AM45" si="24">ROUNDUP(C38,0)</f>
        <v>0</v>
      </c>
      <c r="AN38" s="78"/>
      <c r="AO38" s="32"/>
      <c r="AP38" s="239"/>
      <c r="AQ38" s="83"/>
      <c r="AR38" s="32"/>
      <c r="AS38" s="32"/>
    </row>
    <row r="39" spans="1:55" s="33" customFormat="1" ht="15.75" customHeight="1" thickBot="1" x14ac:dyDescent="0.4">
      <c r="A39" s="60" t="str">
        <f ca="1">IF(AK32&gt;0,"error","")</f>
        <v/>
      </c>
      <c r="B39" s="106" t="s">
        <v>54</v>
      </c>
      <c r="C39" s="184">
        <v>24</v>
      </c>
      <c r="J39" s="32"/>
      <c r="K39" s="688" t="str">
        <f ca="1">IF(AG9&gt;2200,"Warning - luff appears to be over 2200 mm long","")</f>
        <v/>
      </c>
      <c r="L39" s="689"/>
      <c r="M39" s="689"/>
      <c r="N39" s="689"/>
      <c r="O39" s="689"/>
      <c r="P39" s="690"/>
      <c r="Q39" s="171"/>
      <c r="T39" s="32"/>
      <c r="U39" s="41"/>
      <c r="V39" s="41"/>
      <c r="W39" s="41"/>
      <c r="X39" s="32"/>
      <c r="Y39" s="32"/>
      <c r="Z39" s="32"/>
      <c r="AF39" s="41"/>
      <c r="AG39" s="41"/>
      <c r="AH39" s="32"/>
      <c r="AI39" s="41"/>
      <c r="AJ39" s="41"/>
      <c r="AK39" s="99"/>
      <c r="AL39" s="32"/>
      <c r="AM39" s="77">
        <f t="shared" si="24"/>
        <v>24</v>
      </c>
      <c r="AN39" s="78"/>
      <c r="AO39" s="32"/>
      <c r="AP39" s="239">
        <f>IF(E34&gt;(AP37-1)*50,0,1)</f>
        <v>0</v>
      </c>
      <c r="AQ39" s="83"/>
      <c r="AR39"/>
      <c r="AS39"/>
      <c r="AT39"/>
      <c r="AU39"/>
      <c r="AV39"/>
      <c r="AW39"/>
      <c r="AX39"/>
    </row>
    <row r="40" spans="1:55" s="33" customFormat="1" ht="15.75" customHeight="1" thickBot="1" x14ac:dyDescent="0.4">
      <c r="A40" s="60" t="str">
        <f ca="1">IF(AK31&gt;0,"error","")</f>
        <v/>
      </c>
      <c r="B40" s="106" t="s">
        <v>53</v>
      </c>
      <c r="C40" s="184">
        <v>46</v>
      </c>
      <c r="J40" s="107"/>
      <c r="K40" s="691"/>
      <c r="L40" s="692"/>
      <c r="M40" s="692"/>
      <c r="N40" s="692"/>
      <c r="O40" s="692"/>
      <c r="P40" s="645"/>
      <c r="Q40" s="171"/>
      <c r="T40" s="32"/>
      <c r="U40" s="41"/>
      <c r="V40" s="41"/>
      <c r="W40" s="41"/>
      <c r="X40" s="32"/>
      <c r="Y40" s="32"/>
      <c r="Z40" s="32"/>
      <c r="AF40" s="41"/>
      <c r="AG40" s="41"/>
      <c r="AH40" s="32"/>
      <c r="AI40" s="108"/>
      <c r="AJ40" s="108"/>
      <c r="AK40" s="108"/>
      <c r="AL40" s="32"/>
      <c r="AM40" s="77">
        <f t="shared" si="24"/>
        <v>46</v>
      </c>
      <c r="AN40" s="78"/>
      <c r="AO40" s="32"/>
      <c r="AP40" s="239">
        <f>IF(E34&gt;(AP37)*50,1,0)</f>
        <v>0</v>
      </c>
      <c r="AQ40" s="83"/>
      <c r="AR40"/>
      <c r="AS40"/>
      <c r="AT40"/>
      <c r="AU40"/>
      <c r="AV40"/>
      <c r="AW40"/>
      <c r="AX40"/>
    </row>
    <row r="41" spans="1:55" s="33" customFormat="1" ht="15.75" customHeight="1" thickBot="1" x14ac:dyDescent="0.4">
      <c r="A41" s="60" t="str">
        <f ca="1">IF(AK30&gt;0,"error","")</f>
        <v/>
      </c>
      <c r="B41" s="106" t="s">
        <v>52</v>
      </c>
      <c r="C41" s="184">
        <v>68</v>
      </c>
      <c r="J41" s="53"/>
      <c r="K41" s="646"/>
      <c r="L41" s="647"/>
      <c r="M41" s="647"/>
      <c r="N41" s="647"/>
      <c r="O41" s="647"/>
      <c r="P41" s="648"/>
      <c r="Q41" s="171"/>
      <c r="R41" s="32"/>
      <c r="T41" s="32"/>
      <c r="U41" s="32"/>
      <c r="V41" s="67"/>
      <c r="W41" s="89"/>
      <c r="X41" s="32"/>
      <c r="Y41" s="32"/>
      <c r="Z41" s="32"/>
      <c r="AF41" s="32"/>
      <c r="AG41" s="32"/>
      <c r="AH41" s="32"/>
      <c r="AI41" s="41"/>
      <c r="AJ41" s="41"/>
      <c r="AK41" s="41"/>
      <c r="AL41" s="32"/>
      <c r="AM41" s="77">
        <f t="shared" si="24"/>
        <v>68</v>
      </c>
      <c r="AN41" s="78"/>
      <c r="AO41" s="32"/>
      <c r="AP41" s="240">
        <f>AP39+AP40</f>
        <v>0</v>
      </c>
      <c r="AQ41" s="83"/>
      <c r="AR41"/>
      <c r="AS41"/>
      <c r="AT41"/>
      <c r="AU41"/>
      <c r="AV41"/>
      <c r="AW41"/>
      <c r="AX41"/>
    </row>
    <row r="42" spans="1:55" s="33" customFormat="1" ht="15.75" customHeight="1" thickBot="1" x14ac:dyDescent="0.4">
      <c r="A42" s="60" t="str">
        <f ca="1">IF(AK29&gt;0,"error","")</f>
        <v/>
      </c>
      <c r="B42" s="106" t="s">
        <v>51</v>
      </c>
      <c r="C42" s="184">
        <v>90</v>
      </c>
      <c r="D42" s="55"/>
      <c r="E42" s="55"/>
      <c r="J42" s="53"/>
      <c r="K42" s="253"/>
      <c r="L42" s="253"/>
      <c r="M42" s="562"/>
      <c r="N42" s="562"/>
      <c r="O42" s="562"/>
      <c r="P42" s="562"/>
      <c r="Q42" s="171"/>
      <c r="R42" s="32"/>
      <c r="T42" s="32"/>
      <c r="U42" s="108"/>
      <c r="V42" s="108"/>
      <c r="W42" s="108"/>
      <c r="X42" s="32"/>
      <c r="Y42" s="32"/>
      <c r="Z42" s="32"/>
      <c r="AF42" s="108"/>
      <c r="AG42" s="108"/>
      <c r="AH42" s="32"/>
      <c r="AI42" s="32"/>
      <c r="AJ42" s="32"/>
      <c r="AK42" s="99"/>
      <c r="AL42" s="32"/>
      <c r="AM42" s="77">
        <f t="shared" si="24"/>
        <v>90</v>
      </c>
      <c r="AN42" s="78"/>
      <c r="AO42" s="32"/>
      <c r="AP42" s="32"/>
      <c r="AQ42" s="83"/>
      <c r="AR42"/>
      <c r="AS42"/>
      <c r="AT42"/>
      <c r="AU42"/>
      <c r="AV42"/>
      <c r="AW42"/>
      <c r="AX42"/>
    </row>
    <row r="43" spans="1:55" s="33" customFormat="1" ht="15.75" customHeight="1" thickBot="1" x14ac:dyDescent="0.4">
      <c r="A43" s="60" t="str">
        <f ca="1">IF(AK28&gt;0,"error","")</f>
        <v/>
      </c>
      <c r="B43" s="106" t="s">
        <v>50</v>
      </c>
      <c r="C43" s="184">
        <v>112</v>
      </c>
      <c r="D43" s="32"/>
      <c r="E43" s="32"/>
      <c r="F43" s="32"/>
      <c r="G43" s="32"/>
      <c r="H43" s="32"/>
      <c r="J43" s="53"/>
      <c r="K43" s="30" t="s">
        <v>89</v>
      </c>
      <c r="L43" s="253"/>
      <c r="M43" s="562"/>
      <c r="N43" s="562"/>
      <c r="O43" s="562"/>
      <c r="P43" s="562"/>
      <c r="Q43" s="178" t="s">
        <v>99</v>
      </c>
      <c r="R43" s="32"/>
      <c r="S43" s="32"/>
      <c r="T43" s="32"/>
      <c r="U43" s="41"/>
      <c r="V43" s="41"/>
      <c r="W43" s="41"/>
      <c r="X43" s="32"/>
      <c r="Y43" s="32"/>
      <c r="Z43" s="32"/>
      <c r="AA43" s="32"/>
      <c r="AB43" s="32"/>
      <c r="AC43" s="32"/>
      <c r="AD43" s="32"/>
      <c r="AE43" s="32"/>
      <c r="AF43" s="41"/>
      <c r="AG43" s="41"/>
      <c r="AH43" s="32"/>
      <c r="AI43" s="41"/>
      <c r="AJ43" s="41"/>
      <c r="AK43" s="41"/>
      <c r="AL43" s="32"/>
      <c r="AM43" s="77">
        <f t="shared" si="24"/>
        <v>112</v>
      </c>
      <c r="AN43" s="78"/>
      <c r="AO43" s="32"/>
      <c r="AP43" s="32"/>
      <c r="AQ43" s="83"/>
      <c r="AR43"/>
      <c r="AS43"/>
      <c r="AT43"/>
      <c r="AU43"/>
      <c r="AV43"/>
      <c r="AW43"/>
      <c r="AX43"/>
    </row>
    <row r="44" spans="1:55" s="33" customFormat="1" ht="15.75" customHeight="1" thickBot="1" x14ac:dyDescent="0.4">
      <c r="A44" s="60" t="str">
        <f ca="1">IF(AK27&gt;0,"error","")</f>
        <v/>
      </c>
      <c r="B44" s="106" t="s">
        <v>49</v>
      </c>
      <c r="C44" s="184">
        <v>134</v>
      </c>
      <c r="D44" s="80"/>
      <c r="E44" s="118"/>
      <c r="F44" s="32"/>
      <c r="G44" s="32"/>
      <c r="H44" s="32"/>
      <c r="J44" s="53"/>
      <c r="K44" s="693" t="str">
        <f>IF(AP41&gt;0,"Foot length does not match number of heights","")</f>
        <v/>
      </c>
      <c r="L44" s="689"/>
      <c r="M44" s="689"/>
      <c r="N44" s="689"/>
      <c r="O44" s="689"/>
      <c r="P44" s="690"/>
      <c r="Q44" s="171"/>
      <c r="R44" s="32"/>
      <c r="S44" s="32"/>
      <c r="T44" s="32"/>
      <c r="U44" s="32"/>
      <c r="V44" s="32"/>
      <c r="W44" s="89"/>
      <c r="X44" s="32"/>
      <c r="Y44" s="32"/>
      <c r="Z44" s="32"/>
      <c r="AA44" s="32"/>
      <c r="AB44" s="32"/>
      <c r="AC44" s="32"/>
      <c r="AD44" s="32"/>
      <c r="AE44" s="32"/>
      <c r="AF44" s="41"/>
      <c r="AG44" s="83"/>
      <c r="AH44" s="32"/>
      <c r="AI44" s="41"/>
      <c r="AJ44" s="41"/>
      <c r="AK44" s="41"/>
      <c r="AL44" s="32"/>
      <c r="AM44" s="77">
        <f t="shared" si="24"/>
        <v>134</v>
      </c>
      <c r="AN44" s="78"/>
      <c r="AO44" s="32"/>
      <c r="AP44" s="32"/>
      <c r="AQ44" s="83"/>
      <c r="AR44"/>
      <c r="AS44"/>
      <c r="AT44"/>
      <c r="AU44"/>
      <c r="AV44"/>
      <c r="AW44"/>
      <c r="AX44"/>
    </row>
    <row r="45" spans="1:55" s="33" customFormat="1" ht="15.75" customHeight="1" thickBot="1" x14ac:dyDescent="0.4">
      <c r="A45" s="60" t="str">
        <f ca="1">IF(AK26&gt;0,"error","")</f>
        <v/>
      </c>
      <c r="B45" s="106" t="s">
        <v>47</v>
      </c>
      <c r="C45" s="184">
        <v>130</v>
      </c>
      <c r="D45" s="59"/>
      <c r="E45" s="32"/>
      <c r="F45" s="32"/>
      <c r="G45" s="32"/>
      <c r="H45" s="32"/>
      <c r="J45" s="53"/>
      <c r="K45" s="691"/>
      <c r="L45" s="692"/>
      <c r="M45" s="692"/>
      <c r="N45" s="692"/>
      <c r="O45" s="692"/>
      <c r="P45" s="645"/>
      <c r="Q45" s="171"/>
      <c r="R45" s="32"/>
      <c r="S45" s="32"/>
      <c r="T45" s="32"/>
      <c r="U45" s="41"/>
      <c r="V45" s="41"/>
      <c r="W45" s="41"/>
      <c r="X45" s="32"/>
      <c r="Y45" s="32"/>
      <c r="Z45" s="32"/>
      <c r="AA45" s="32"/>
      <c r="AB45" s="32"/>
      <c r="AC45" s="32"/>
      <c r="AD45" s="32"/>
      <c r="AE45" s="32"/>
      <c r="AF45" s="41"/>
      <c r="AG45" s="41"/>
      <c r="AH45" s="32"/>
      <c r="AI45" s="41"/>
      <c r="AJ45" s="41"/>
      <c r="AK45" s="41"/>
      <c r="AL45" s="32"/>
      <c r="AM45" s="77">
        <f t="shared" si="24"/>
        <v>130</v>
      </c>
      <c r="AN45" s="78"/>
      <c r="AO45" s="32"/>
      <c r="AP45" s="32"/>
      <c r="AQ45" s="83"/>
      <c r="AR45"/>
      <c r="AS45"/>
      <c r="AT45"/>
      <c r="AU45"/>
      <c r="AV45"/>
      <c r="AW45"/>
      <c r="AX45"/>
    </row>
    <row r="46" spans="1:55" s="33" customFormat="1" ht="15" thickBot="1" x14ac:dyDescent="0.4">
      <c r="A46" s="129" t="str">
        <f>IF(AK25&gt;0,"error","")</f>
        <v/>
      </c>
      <c r="B46" s="106" t="s">
        <v>60</v>
      </c>
      <c r="C46" s="27">
        <f>AM46</f>
        <v>604</v>
      </c>
      <c r="D46" s="105" t="s">
        <v>48</v>
      </c>
      <c r="E46" s="184">
        <v>125</v>
      </c>
      <c r="F46" s="32"/>
      <c r="G46" s="32"/>
      <c r="H46" s="32"/>
      <c r="J46" s="53"/>
      <c r="K46" s="646"/>
      <c r="L46" s="647"/>
      <c r="M46" s="647"/>
      <c r="N46" s="647"/>
      <c r="O46" s="647"/>
      <c r="P46" s="648"/>
      <c r="Q46" s="171"/>
      <c r="R46" s="32"/>
      <c r="S46" s="32"/>
      <c r="T46" s="32"/>
      <c r="U46" s="41"/>
      <c r="V46" s="41"/>
      <c r="W46" s="41"/>
      <c r="X46" s="32"/>
      <c r="Y46" s="32"/>
      <c r="Z46" s="32"/>
      <c r="AA46" s="32"/>
      <c r="AB46" s="32"/>
      <c r="AC46" s="32"/>
      <c r="AD46" s="32"/>
      <c r="AE46" s="32"/>
      <c r="AF46" s="41"/>
      <c r="AG46" s="41"/>
      <c r="AH46" s="32"/>
      <c r="AI46" s="41"/>
      <c r="AJ46" s="41"/>
      <c r="AK46" s="41"/>
      <c r="AL46" s="32"/>
      <c r="AM46" s="103">
        <f>SUM(AM37:AM45)</f>
        <v>604</v>
      </c>
      <c r="AN46" s="193">
        <f>ROUNDUP(E46,0)</f>
        <v>125</v>
      </c>
      <c r="AO46" s="32"/>
      <c r="AP46" s="32"/>
      <c r="AQ46" s="83"/>
      <c r="AR46"/>
      <c r="AS46"/>
      <c r="AT46"/>
      <c r="AU46"/>
      <c r="AV46"/>
      <c r="AW46"/>
      <c r="AX46"/>
    </row>
    <row r="47" spans="1:55" ht="5.15" customHeight="1" thickBot="1" x14ac:dyDescent="0.4">
      <c r="A47" s="56"/>
      <c r="B47" s="37"/>
      <c r="C47" s="53"/>
      <c r="D47" s="53"/>
      <c r="E47" s="53"/>
      <c r="F47" s="53"/>
      <c r="H47" s="41"/>
      <c r="I47" s="38"/>
      <c r="J47" s="38"/>
      <c r="K47" s="38"/>
      <c r="Q47" s="164"/>
      <c r="R47" s="41"/>
      <c r="S47" s="41"/>
      <c r="T47" s="41"/>
      <c r="U47" s="41"/>
      <c r="V47" s="41"/>
      <c r="W47" s="41"/>
      <c r="X47" s="42"/>
      <c r="Y47" s="32"/>
      <c r="Z47" s="32"/>
      <c r="AA47" s="41"/>
      <c r="AB47" s="41"/>
      <c r="AC47" s="41"/>
      <c r="AD47" s="41"/>
      <c r="AE47" s="41"/>
      <c r="AF47" s="41"/>
      <c r="AG47" s="41"/>
      <c r="AH47" s="41"/>
      <c r="AI47" s="41"/>
      <c r="AJ47" s="41"/>
      <c r="AK47" s="41"/>
      <c r="AL47" s="41"/>
      <c r="AM47" s="83"/>
      <c r="AN47" s="83"/>
      <c r="AO47" s="41"/>
      <c r="AP47" s="41"/>
      <c r="AQ47" s="99"/>
      <c r="AR47"/>
      <c r="AS47"/>
      <c r="AT47"/>
      <c r="AU47"/>
      <c r="AV47"/>
      <c r="AW47"/>
      <c r="AX47"/>
    </row>
    <row r="48" spans="1:55" ht="18" customHeight="1" thickBot="1" x14ac:dyDescent="0.4">
      <c r="A48" s="55"/>
      <c r="B48" s="109" t="s">
        <v>22</v>
      </c>
      <c r="C48" s="55"/>
      <c r="D48" s="110" t="s">
        <v>25</v>
      </c>
      <c r="E48" s="102">
        <f>AN34+AM11</f>
        <v>444</v>
      </c>
      <c r="F48" s="130" t="s">
        <v>1</v>
      </c>
      <c r="G48" s="131">
        <v>100</v>
      </c>
      <c r="H48" s="132"/>
      <c r="I48" s="50">
        <f>E48*G48</f>
        <v>44400</v>
      </c>
      <c r="J48" s="133" t="s">
        <v>0</v>
      </c>
      <c r="K48" s="46">
        <f>E50*G50</f>
        <v>298000</v>
      </c>
      <c r="L48" s="134"/>
      <c r="M48" s="134"/>
      <c r="N48" s="134"/>
      <c r="O48" s="111" t="s">
        <v>6</v>
      </c>
      <c r="P48" s="112">
        <f>I48+K48</f>
        <v>342400</v>
      </c>
      <c r="Q48" s="164"/>
      <c r="R48" s="41"/>
      <c r="S48" s="41"/>
      <c r="T48" s="41"/>
      <c r="U48" s="41"/>
      <c r="V48" s="41"/>
      <c r="W48" s="41"/>
      <c r="X48" s="41"/>
      <c r="Y48" s="32"/>
      <c r="Z48" s="32"/>
      <c r="AA48" s="41"/>
      <c r="AB48" s="41"/>
      <c r="AC48" s="41"/>
      <c r="AD48" s="41"/>
      <c r="AE48" s="41"/>
      <c r="AF48" s="41"/>
      <c r="AG48" s="41"/>
      <c r="AH48" s="41"/>
      <c r="AI48" s="41"/>
      <c r="AJ48" s="41"/>
      <c r="AK48" s="99"/>
      <c r="AL48" s="41"/>
      <c r="AM48" s="83"/>
      <c r="AN48" s="83"/>
      <c r="AO48" s="41"/>
      <c r="AP48" s="41"/>
      <c r="AQ48" s="41"/>
      <c r="AR48"/>
      <c r="AS48"/>
      <c r="AT48"/>
      <c r="AU48"/>
      <c r="AV48"/>
      <c r="AW48"/>
      <c r="AX48"/>
    </row>
    <row r="49" spans="1:50" ht="5.15" customHeight="1" thickBot="1" x14ac:dyDescent="0.4">
      <c r="A49" s="54"/>
      <c r="B49" s="35"/>
      <c r="C49" s="38"/>
      <c r="E49" s="135"/>
      <c r="G49" s="113"/>
      <c r="H49" s="41"/>
      <c r="I49" s="36"/>
      <c r="J49" s="28"/>
      <c r="K49" s="36"/>
      <c r="P49" s="136"/>
      <c r="Q49" s="164"/>
      <c r="R49" s="41"/>
      <c r="S49" s="41"/>
      <c r="T49" s="41"/>
      <c r="U49" s="41"/>
      <c r="V49" s="41"/>
      <c r="W49" s="41"/>
      <c r="X49" s="41"/>
      <c r="Y49" s="32"/>
      <c r="Z49" s="32"/>
      <c r="AA49" s="41"/>
      <c r="AB49" s="41"/>
      <c r="AC49" s="41"/>
      <c r="AD49" s="41"/>
      <c r="AE49" s="41"/>
      <c r="AF49" s="32"/>
      <c r="AG49" s="32"/>
      <c r="AH49" s="41"/>
      <c r="AI49" s="41"/>
      <c r="AJ49" s="41"/>
      <c r="AK49" s="41"/>
      <c r="AL49" s="41"/>
      <c r="AM49" s="83"/>
      <c r="AN49" s="83"/>
      <c r="AO49" s="41"/>
      <c r="AP49" s="41"/>
      <c r="AQ49" s="83"/>
      <c r="AR49"/>
      <c r="AS49"/>
      <c r="AT49"/>
      <c r="AU49"/>
      <c r="AV49"/>
      <c r="AW49"/>
      <c r="AX49"/>
    </row>
    <row r="50" spans="1:50" ht="16" thickBot="1" x14ac:dyDescent="0.4">
      <c r="A50" s="54"/>
      <c r="B50" s="35"/>
      <c r="C50" s="38"/>
      <c r="D50" s="137" t="s">
        <v>4</v>
      </c>
      <c r="E50" s="102">
        <f>AM33</f>
        <v>1490</v>
      </c>
      <c r="F50" s="130" t="s">
        <v>1</v>
      </c>
      <c r="G50" s="114">
        <v>200</v>
      </c>
      <c r="H50" s="32"/>
      <c r="I50" s="30"/>
      <c r="J50" s="28"/>
      <c r="K50" s="30"/>
      <c r="L50" s="55"/>
      <c r="M50" s="55"/>
      <c r="N50" s="55"/>
      <c r="P50" s="136"/>
      <c r="Q50" s="164"/>
      <c r="R50" s="41"/>
      <c r="S50" s="41"/>
      <c r="T50" s="41"/>
      <c r="U50" s="32"/>
      <c r="V50" s="67"/>
      <c r="W50" s="89"/>
      <c r="X50" s="67"/>
      <c r="AA50" s="32"/>
      <c r="AB50" s="83"/>
      <c r="AC50" s="83"/>
      <c r="AD50" s="83"/>
      <c r="AE50" s="83"/>
      <c r="AF50" s="41"/>
      <c r="AG50" s="41"/>
      <c r="AH50" s="32"/>
      <c r="AI50" s="32"/>
      <c r="AJ50" s="99"/>
      <c r="AK50" s="32"/>
      <c r="AL50" s="41"/>
      <c r="AM50" s="83"/>
      <c r="AN50" s="83"/>
      <c r="AO50" s="41"/>
      <c r="AP50" s="41"/>
      <c r="AQ50" s="83"/>
      <c r="AR50"/>
      <c r="AS50"/>
      <c r="AT50"/>
      <c r="AU50"/>
      <c r="AV50"/>
      <c r="AW50"/>
      <c r="AX50"/>
    </row>
    <row r="51" spans="1:50" ht="5.15" customHeight="1" thickBot="1" x14ac:dyDescent="0.4">
      <c r="A51" s="54"/>
      <c r="B51" s="35"/>
      <c r="C51" s="38"/>
      <c r="D51" s="138"/>
      <c r="E51" s="139"/>
      <c r="F51" s="130"/>
      <c r="G51" s="140"/>
      <c r="H51" s="32"/>
      <c r="I51" s="28"/>
      <c r="J51" s="28"/>
      <c r="K51" s="141"/>
      <c r="L51" s="55"/>
      <c r="M51" s="55"/>
      <c r="N51" s="55"/>
      <c r="P51" s="136"/>
      <c r="Q51" s="164"/>
      <c r="R51" s="41"/>
      <c r="S51" s="41"/>
      <c r="T51" s="41"/>
      <c r="U51" s="41"/>
      <c r="V51" s="41"/>
      <c r="W51" s="41"/>
      <c r="X51" s="67"/>
      <c r="AA51" s="32"/>
      <c r="AB51" s="83"/>
      <c r="AC51" s="83"/>
      <c r="AD51" s="83"/>
      <c r="AE51" s="83"/>
      <c r="AF51" s="41"/>
      <c r="AG51" s="41"/>
      <c r="AH51" s="32"/>
      <c r="AI51" s="41"/>
      <c r="AJ51" s="41"/>
      <c r="AK51" s="115"/>
      <c r="AL51" s="41"/>
      <c r="AM51" s="83"/>
      <c r="AN51" s="83"/>
      <c r="AO51" s="41"/>
      <c r="AP51" s="41"/>
      <c r="AQ51" s="83"/>
      <c r="AR51"/>
      <c r="AS51"/>
      <c r="AT51"/>
      <c r="AU51"/>
      <c r="AV51"/>
      <c r="AW51"/>
      <c r="AX51"/>
    </row>
    <row r="52" spans="1:50" ht="16.5" thickBot="1" x14ac:dyDescent="0.4">
      <c r="A52" s="55"/>
      <c r="B52" s="109" t="s">
        <v>24</v>
      </c>
      <c r="C52" s="55"/>
      <c r="D52" s="116" t="s">
        <v>61</v>
      </c>
      <c r="E52" s="142"/>
      <c r="F52" s="100"/>
      <c r="G52" s="100"/>
      <c r="H52" s="100"/>
      <c r="I52" s="143"/>
      <c r="J52" s="69"/>
      <c r="K52" s="55"/>
      <c r="L52" s="55"/>
      <c r="M52" s="55"/>
      <c r="N52" s="55"/>
      <c r="O52" s="111" t="s">
        <v>7</v>
      </c>
      <c r="P52" s="27">
        <f ca="1">ROUND(0.5*AM9*(AM11*(2+AM9/200)-AM9*G13/200),0)</f>
        <v>1563</v>
      </c>
      <c r="Q52" s="164"/>
      <c r="R52" s="41"/>
      <c r="S52" s="41"/>
      <c r="T52" s="41"/>
      <c r="U52" s="41"/>
      <c r="V52" s="41"/>
      <c r="W52" s="41"/>
      <c r="X52" s="41"/>
      <c r="AA52" s="41"/>
      <c r="AB52" s="41"/>
      <c r="AC52" s="41"/>
      <c r="AD52" s="41"/>
      <c r="AE52" s="41"/>
      <c r="AF52" s="41"/>
      <c r="AG52" s="41"/>
      <c r="AH52" s="41"/>
      <c r="AI52" s="41"/>
      <c r="AJ52" s="41"/>
      <c r="AK52" s="115"/>
      <c r="AL52" s="41"/>
      <c r="AM52" s="83"/>
      <c r="AN52" s="83"/>
      <c r="AO52" s="41"/>
      <c r="AP52" s="41"/>
      <c r="AQ52" s="79"/>
      <c r="AR52" s="41"/>
      <c r="AS52" s="41"/>
    </row>
    <row r="53" spans="1:50" ht="5.15" customHeight="1" thickBot="1" x14ac:dyDescent="0.4">
      <c r="A53" s="55"/>
      <c r="B53" s="144"/>
      <c r="C53" s="55"/>
      <c r="D53" s="100"/>
      <c r="E53" s="142"/>
      <c r="F53" s="145"/>
      <c r="G53" s="100"/>
      <c r="H53" s="145"/>
      <c r="I53" s="146"/>
      <c r="J53" s="69"/>
      <c r="K53" s="54"/>
      <c r="L53" s="54"/>
      <c r="M53" s="54"/>
      <c r="N53" s="54"/>
      <c r="O53" s="54"/>
      <c r="P53" s="147"/>
      <c r="Q53" s="164"/>
      <c r="R53" s="41"/>
      <c r="S53" s="41"/>
      <c r="T53" s="41"/>
      <c r="U53" s="41"/>
      <c r="V53" s="41"/>
      <c r="W53" s="41"/>
      <c r="X53" s="41"/>
      <c r="AA53" s="41"/>
      <c r="AB53" s="41"/>
      <c r="AC53" s="41"/>
      <c r="AD53" s="41"/>
      <c r="AE53" s="41"/>
      <c r="AF53" s="41"/>
      <c r="AG53" s="41"/>
      <c r="AH53" s="41"/>
      <c r="AI53" s="41"/>
      <c r="AJ53" s="41"/>
      <c r="AK53" s="41"/>
      <c r="AL53" s="41"/>
      <c r="AM53" s="83"/>
      <c r="AN53" s="83"/>
      <c r="AO53" s="41"/>
      <c r="AP53" s="41"/>
      <c r="AQ53" s="79"/>
      <c r="AR53" s="41"/>
      <c r="AS53" s="41"/>
    </row>
    <row r="54" spans="1:50" s="55" customFormat="1" ht="16.5" thickBot="1" x14ac:dyDescent="0.4">
      <c r="B54" s="109" t="s">
        <v>23</v>
      </c>
      <c r="D54" s="120" t="s">
        <v>58</v>
      </c>
      <c r="E54" s="27">
        <f>AN46+AN35</f>
        <v>127</v>
      </c>
      <c r="F54" s="148" t="s">
        <v>1</v>
      </c>
      <c r="G54" s="149">
        <v>25</v>
      </c>
      <c r="H54" s="33"/>
      <c r="I54" s="50">
        <f>E54*G54</f>
        <v>3175</v>
      </c>
      <c r="J54" s="133" t="s">
        <v>0</v>
      </c>
      <c r="K54" s="50">
        <f>E56*G56</f>
        <v>30200</v>
      </c>
      <c r="L54" s="33"/>
      <c r="M54" s="33"/>
      <c r="N54" s="33"/>
      <c r="O54" s="48" t="s">
        <v>5</v>
      </c>
      <c r="P54" s="112">
        <f>I54+K54</f>
        <v>33375</v>
      </c>
      <c r="Q54" s="172"/>
      <c r="R54" s="108"/>
      <c r="S54" s="108"/>
      <c r="T54" s="108"/>
      <c r="U54" s="41"/>
      <c r="V54" s="41"/>
      <c r="W54" s="41"/>
      <c r="X54" s="89"/>
      <c r="AA54" s="32"/>
      <c r="AB54" s="32"/>
      <c r="AC54" s="32"/>
      <c r="AD54" s="32"/>
      <c r="AE54" s="32"/>
      <c r="AF54" s="41"/>
      <c r="AG54" s="41"/>
      <c r="AH54" s="41"/>
      <c r="AI54" s="41"/>
      <c r="AJ54" s="41"/>
      <c r="AK54" s="99"/>
      <c r="AL54" s="108"/>
      <c r="AM54" s="34"/>
      <c r="AN54" s="34"/>
      <c r="AO54" s="108"/>
      <c r="AP54" s="108"/>
      <c r="AQ54" s="119"/>
      <c r="AR54" s="108"/>
      <c r="AS54" s="108"/>
      <c r="AT54" s="215"/>
    </row>
    <row r="55" spans="1:50" s="55" customFormat="1" ht="5.15" customHeight="1" thickBot="1" x14ac:dyDescent="0.35">
      <c r="B55" s="39"/>
      <c r="C55" s="39"/>
      <c r="D55" s="39"/>
      <c r="E55" s="150"/>
      <c r="F55" s="38"/>
      <c r="G55" s="49"/>
      <c r="H55" s="38"/>
      <c r="I55" s="38"/>
      <c r="J55" s="38"/>
      <c r="K55" s="38"/>
      <c r="L55" s="38"/>
      <c r="M55" s="38"/>
      <c r="N55" s="38"/>
      <c r="O55" s="38"/>
      <c r="P55" s="136"/>
      <c r="Q55" s="172"/>
      <c r="R55" s="108"/>
      <c r="S55" s="108"/>
      <c r="T55" s="108"/>
      <c r="U55" s="41"/>
      <c r="V55" s="41"/>
      <c r="W55" s="41"/>
      <c r="X55" s="108"/>
      <c r="Y55" s="157">
        <f>Y48-Y49</f>
        <v>0</v>
      </c>
      <c r="Z55" s="157"/>
      <c r="AA55" s="108"/>
      <c r="AB55" s="108"/>
      <c r="AC55" s="108"/>
      <c r="AD55" s="108"/>
      <c r="AE55" s="108"/>
      <c r="AF55" s="41"/>
      <c r="AG55" s="41"/>
      <c r="AH55" s="108"/>
      <c r="AI55" s="41"/>
      <c r="AJ55" s="41"/>
      <c r="AK55" s="99"/>
      <c r="AL55" s="108"/>
      <c r="AM55" s="34"/>
      <c r="AN55" s="34"/>
      <c r="AO55" s="108"/>
      <c r="AP55" s="108"/>
      <c r="AQ55" s="119"/>
      <c r="AR55" s="108"/>
      <c r="AS55" s="108"/>
    </row>
    <row r="56" spans="1:50" ht="15" thickBot="1" x14ac:dyDescent="0.4">
      <c r="A56" s="55"/>
      <c r="B56" s="55"/>
      <c r="C56" s="55"/>
      <c r="D56" s="120" t="s">
        <v>60</v>
      </c>
      <c r="E56" s="27">
        <f>AM46</f>
        <v>604</v>
      </c>
      <c r="F56" s="148" t="s">
        <v>1</v>
      </c>
      <c r="G56" s="151">
        <v>50</v>
      </c>
      <c r="H56" s="32"/>
      <c r="I56" s="32"/>
      <c r="J56" s="32"/>
      <c r="K56" s="32"/>
      <c r="L56" s="41"/>
      <c r="M56" s="41"/>
      <c r="N56" s="41"/>
      <c r="O56" s="41"/>
      <c r="P56" s="152"/>
      <c r="Q56" s="164"/>
      <c r="R56" s="41"/>
      <c r="S56" s="41"/>
      <c r="T56" s="41"/>
      <c r="U56" s="41"/>
      <c r="V56" s="41"/>
      <c r="W56" s="41"/>
      <c r="X56" s="41"/>
      <c r="Y56" s="41"/>
      <c r="Z56" s="41"/>
      <c r="AA56" s="41"/>
      <c r="AB56" s="41"/>
      <c r="AC56" s="41"/>
      <c r="AD56" s="41"/>
      <c r="AE56" s="41"/>
      <c r="AF56" s="41"/>
      <c r="AG56" s="41"/>
      <c r="AH56" s="41"/>
      <c r="AI56" s="41"/>
      <c r="AJ56" s="41"/>
      <c r="AK56" s="99"/>
      <c r="AL56" s="41"/>
      <c r="AM56" s="83"/>
      <c r="AN56" s="83"/>
      <c r="AO56" s="41"/>
      <c r="AP56" s="41"/>
      <c r="AQ56" s="41"/>
      <c r="AR56" s="41"/>
      <c r="AS56" s="41"/>
      <c r="AT56" s="216"/>
      <c r="AU56" s="216"/>
    </row>
    <row r="57" spans="1:50" s="55" customFormat="1" ht="5.15" customHeight="1" thickBot="1" x14ac:dyDescent="0.4">
      <c r="D57" s="54"/>
      <c r="E57" s="54"/>
      <c r="F57" s="54"/>
      <c r="G57" s="54"/>
      <c r="H57" s="108"/>
      <c r="I57" s="108"/>
      <c r="J57" s="108"/>
      <c r="K57" s="108"/>
      <c r="L57" s="108"/>
      <c r="M57" s="108"/>
      <c r="N57" s="108"/>
      <c r="O57" s="108"/>
      <c r="P57" s="153"/>
      <c r="Q57" s="172"/>
      <c r="R57" s="108"/>
      <c r="S57" s="108"/>
      <c r="T57" s="108"/>
      <c r="U57" s="41"/>
      <c r="V57" s="41"/>
      <c r="W57" s="41"/>
      <c r="X57" s="67"/>
      <c r="Y57" s="89"/>
      <c r="Z57" s="89"/>
      <c r="AA57" s="32"/>
      <c r="AB57" s="83"/>
      <c r="AC57" s="83"/>
      <c r="AD57" s="83"/>
      <c r="AE57" s="83"/>
      <c r="AF57" s="41"/>
      <c r="AG57" s="41"/>
      <c r="AH57" s="32"/>
      <c r="AI57" s="41"/>
      <c r="AJ57" s="41"/>
      <c r="AK57" s="41"/>
      <c r="AL57" s="108"/>
      <c r="AM57" s="34"/>
      <c r="AN57" s="34"/>
      <c r="AO57" s="108"/>
      <c r="AP57" s="108"/>
      <c r="AQ57" s="108"/>
      <c r="AR57" s="108"/>
      <c r="AS57" s="108"/>
    </row>
    <row r="58" spans="1:50" ht="18.75" customHeight="1" thickBot="1" x14ac:dyDescent="0.4">
      <c r="A58" s="55"/>
      <c r="B58" s="144"/>
      <c r="C58" s="55"/>
      <c r="D58" s="87"/>
      <c r="E58" s="154"/>
      <c r="F58" s="68"/>
      <c r="G58" s="96"/>
      <c r="H58" s="38"/>
      <c r="I58" s="38"/>
      <c r="J58" s="38"/>
      <c r="K58" s="38"/>
      <c r="L58" s="38"/>
      <c r="M58" s="686" t="s">
        <v>27</v>
      </c>
      <c r="N58" s="687"/>
      <c r="O58" s="687"/>
      <c r="P58" s="155">
        <f ca="1">+P48+P54+P52</f>
        <v>377338</v>
      </c>
      <c r="Q58" s="164"/>
      <c r="R58" s="41"/>
      <c r="S58" s="41"/>
      <c r="T58" s="41"/>
      <c r="U58" s="41"/>
      <c r="V58" s="41"/>
      <c r="W58" s="41"/>
      <c r="X58" s="41"/>
      <c r="Y58" s="41"/>
      <c r="Z58" s="41"/>
      <c r="AA58" s="41"/>
      <c r="AB58" s="41"/>
      <c r="AC58" s="41"/>
      <c r="AD58" s="41"/>
      <c r="AE58" s="41"/>
      <c r="AF58" s="41"/>
      <c r="AG58" s="41"/>
      <c r="AH58" s="41"/>
      <c r="AI58" s="41"/>
      <c r="AJ58" s="41"/>
      <c r="AK58" s="41"/>
      <c r="AL58" s="32"/>
      <c r="AM58" s="83"/>
      <c r="AN58" s="83"/>
      <c r="AO58" s="41"/>
      <c r="AP58" s="41"/>
      <c r="AQ58" s="41"/>
      <c r="AR58" s="41"/>
      <c r="AS58" s="217"/>
      <c r="AT58" s="216"/>
    </row>
    <row r="59" spans="1:50" ht="5.15" customHeight="1" x14ac:dyDescent="0.35">
      <c r="A59" s="55"/>
      <c r="B59" s="144"/>
      <c r="C59" s="55"/>
      <c r="D59" s="87"/>
      <c r="E59" s="154"/>
      <c r="F59" s="68"/>
      <c r="G59" s="96"/>
      <c r="H59" s="38"/>
      <c r="I59" s="38"/>
      <c r="J59" s="38"/>
      <c r="K59" s="38"/>
      <c r="L59" s="38"/>
      <c r="M59" s="38"/>
      <c r="N59" s="38"/>
      <c r="O59" s="38"/>
      <c r="P59" s="38"/>
      <c r="Q59" s="164"/>
      <c r="R59" s="41"/>
      <c r="S59" s="41"/>
      <c r="T59" s="41"/>
      <c r="U59" s="41"/>
      <c r="V59" s="41"/>
      <c r="W59" s="41"/>
      <c r="X59" s="41"/>
      <c r="Y59" s="41"/>
      <c r="Z59" s="41"/>
      <c r="AA59" s="41"/>
      <c r="AB59" s="41"/>
      <c r="AC59" s="41"/>
      <c r="AD59" s="41"/>
      <c r="AE59" s="41"/>
      <c r="AF59" s="41"/>
      <c r="AG59" s="41"/>
      <c r="AH59" s="41"/>
      <c r="AI59" s="41"/>
      <c r="AJ59" s="41"/>
      <c r="AK59" s="41"/>
      <c r="AL59" s="32"/>
      <c r="AM59" s="83"/>
      <c r="AN59" s="83"/>
      <c r="AO59" s="41"/>
      <c r="AP59" s="41"/>
      <c r="AQ59" s="41"/>
      <c r="AR59" s="41"/>
      <c r="AS59" s="41"/>
    </row>
    <row r="60" spans="1:50" ht="14" x14ac:dyDescent="0.3">
      <c r="A60" s="38"/>
      <c r="B60" s="51" t="s">
        <v>9</v>
      </c>
      <c r="C60" s="38"/>
      <c r="D60" s="38"/>
      <c r="E60" s="38"/>
      <c r="F60" s="38"/>
      <c r="G60" s="38"/>
      <c r="H60" s="38"/>
      <c r="I60" s="38"/>
      <c r="J60" s="38"/>
      <c r="K60" s="38"/>
      <c r="L60" s="38"/>
      <c r="M60" s="52"/>
      <c r="N60" s="38"/>
      <c r="O60" s="38"/>
      <c r="P60" s="38"/>
      <c r="Q60" s="183" t="s">
        <v>96</v>
      </c>
      <c r="AM60" s="39"/>
      <c r="AN60" s="39"/>
    </row>
    <row r="61" spans="1:50" ht="33" customHeight="1" x14ac:dyDescent="0.3">
      <c r="A61" s="38"/>
      <c r="B61" s="684" t="s">
        <v>134</v>
      </c>
      <c r="C61" s="685"/>
      <c r="D61" s="685"/>
      <c r="E61" s="685"/>
      <c r="F61" s="685"/>
      <c r="G61" s="685"/>
      <c r="H61" s="685"/>
      <c r="I61" s="685"/>
      <c r="J61" s="685"/>
      <c r="K61" s="685"/>
      <c r="L61" s="685"/>
      <c r="M61" s="685"/>
      <c r="N61" s="685"/>
      <c r="O61" s="685"/>
      <c r="P61" s="685"/>
      <c r="Q61" s="179" t="s">
        <v>97</v>
      </c>
      <c r="AM61" s="39"/>
      <c r="AN61" s="39"/>
    </row>
    <row r="62" spans="1:50" ht="14" x14ac:dyDescent="0.3">
      <c r="A62" s="38"/>
      <c r="B62" s="672" t="s">
        <v>87</v>
      </c>
      <c r="C62" s="673"/>
      <c r="D62" s="673"/>
      <c r="E62" s="673"/>
      <c r="F62" s="673"/>
      <c r="G62" s="673"/>
      <c r="H62" s="673"/>
      <c r="I62" s="673"/>
      <c r="J62" s="673"/>
      <c r="K62" s="673"/>
      <c r="L62" s="673"/>
      <c r="M62" s="673"/>
      <c r="N62" s="673"/>
      <c r="O62" s="673"/>
      <c r="P62" s="674"/>
      <c r="Q62" s="667" t="s">
        <v>100</v>
      </c>
      <c r="AM62" s="39"/>
      <c r="AN62" s="39"/>
    </row>
    <row r="63" spans="1:50" ht="14" x14ac:dyDescent="0.3">
      <c r="A63" s="38"/>
      <c r="B63" s="675"/>
      <c r="C63" s="676"/>
      <c r="D63" s="676"/>
      <c r="E63" s="676"/>
      <c r="F63" s="676"/>
      <c r="G63" s="676"/>
      <c r="H63" s="676"/>
      <c r="I63" s="676"/>
      <c r="J63" s="676"/>
      <c r="K63" s="676"/>
      <c r="L63" s="676"/>
      <c r="M63" s="676"/>
      <c r="N63" s="676"/>
      <c r="O63" s="676"/>
      <c r="P63" s="677"/>
      <c r="Q63" s="668"/>
      <c r="AM63" s="39"/>
      <c r="AN63" s="39"/>
    </row>
    <row r="64" spans="1:50" ht="14" x14ac:dyDescent="0.3">
      <c r="A64" s="38"/>
      <c r="B64" s="675"/>
      <c r="C64" s="676"/>
      <c r="D64" s="676"/>
      <c r="E64" s="676"/>
      <c r="F64" s="676"/>
      <c r="G64" s="676"/>
      <c r="H64" s="676"/>
      <c r="I64" s="676"/>
      <c r="J64" s="676"/>
      <c r="K64" s="676"/>
      <c r="L64" s="676"/>
      <c r="M64" s="676"/>
      <c r="N64" s="676"/>
      <c r="O64" s="676"/>
      <c r="P64" s="677"/>
      <c r="Q64" s="668"/>
      <c r="AM64" s="39"/>
      <c r="AN64" s="39"/>
    </row>
    <row r="65" spans="1:45" s="55" customFormat="1" ht="12.5" x14ac:dyDescent="0.25">
      <c r="A65" s="54"/>
      <c r="B65" s="678"/>
      <c r="C65" s="679"/>
      <c r="D65" s="679"/>
      <c r="E65" s="679"/>
      <c r="F65" s="679"/>
      <c r="G65" s="679"/>
      <c r="H65" s="679"/>
      <c r="I65" s="679"/>
      <c r="J65" s="679"/>
      <c r="K65" s="679"/>
      <c r="L65" s="679"/>
      <c r="M65" s="679"/>
      <c r="N65" s="679"/>
      <c r="O65" s="679"/>
      <c r="P65" s="680"/>
      <c r="Q65" s="668"/>
    </row>
    <row r="66" spans="1:45" s="55" customFormat="1" ht="17.25" customHeight="1" x14ac:dyDescent="0.3">
      <c r="A66" s="54"/>
      <c r="B66" s="165" t="s">
        <v>135</v>
      </c>
      <c r="C66" s="165"/>
      <c r="D66" s="165"/>
      <c r="E66" s="165"/>
      <c r="F66" s="165"/>
      <c r="G66" s="165"/>
      <c r="H66" s="165"/>
      <c r="I66" s="165"/>
      <c r="J66" s="165" t="s">
        <v>114</v>
      </c>
      <c r="K66" s="165"/>
      <c r="L66" s="165"/>
      <c r="M66" s="165"/>
      <c r="N66" s="165"/>
      <c r="O66" s="166"/>
      <c r="P66" s="166"/>
      <c r="Q66" s="178" t="s">
        <v>103</v>
      </c>
    </row>
    <row r="67" spans="1:45" ht="20.149999999999999" customHeight="1" x14ac:dyDescent="0.3">
      <c r="A67" s="38"/>
      <c r="B67" s="165" t="s">
        <v>21</v>
      </c>
      <c r="C67" s="165"/>
      <c r="D67" s="167"/>
      <c r="E67" s="167"/>
      <c r="F67" s="167"/>
      <c r="G67" s="167"/>
      <c r="H67" s="167"/>
      <c r="I67" s="167"/>
      <c r="J67" s="165"/>
      <c r="K67" s="167"/>
      <c r="L67" s="167"/>
      <c r="M67" s="167"/>
      <c r="N67" s="167"/>
      <c r="O67" s="167"/>
      <c r="P67" s="167"/>
      <c r="Q67" s="178" t="s">
        <v>98</v>
      </c>
      <c r="AM67" s="39"/>
      <c r="AN67" s="39"/>
    </row>
    <row r="68" spans="1:45" ht="19.5" customHeight="1" x14ac:dyDescent="0.3">
      <c r="A68" s="38"/>
      <c r="B68" s="165" t="s">
        <v>10</v>
      </c>
      <c r="C68" s="165"/>
      <c r="D68" s="168"/>
      <c r="E68" s="168"/>
      <c r="F68" s="168"/>
      <c r="G68" s="168"/>
      <c r="H68" s="168"/>
      <c r="I68" s="168"/>
      <c r="J68" s="169" t="s">
        <v>11</v>
      </c>
      <c r="K68" s="167"/>
      <c r="L68" s="167"/>
      <c r="M68" s="167"/>
      <c r="N68" s="167"/>
      <c r="O68" s="167"/>
      <c r="P68" s="167"/>
      <c r="Q68" s="178" t="s">
        <v>10</v>
      </c>
      <c r="AM68" s="39"/>
      <c r="AN68" s="39"/>
    </row>
    <row r="69" spans="1:45" s="29" customFormat="1" x14ac:dyDescent="0.35">
      <c r="B69" s="135" t="str">
        <f>'status of document'!B5</f>
        <v>Effective: 1st November 2018</v>
      </c>
      <c r="D69" s="40"/>
      <c r="F69" s="40"/>
      <c r="G69" s="40"/>
      <c r="H69" s="40"/>
      <c r="J69" s="40" t="str">
        <f>'status of document'!B2</f>
        <v>Release Version 5</v>
      </c>
      <c r="O69" s="135"/>
      <c r="P69" s="161" t="str">
        <f>'status of document'!B7</f>
        <v>© 2018, IRSA</v>
      </c>
      <c r="Q69" s="173"/>
      <c r="R69" s="83"/>
      <c r="S69" s="83"/>
      <c r="T69" s="83"/>
      <c r="U69" s="83"/>
      <c r="V69" s="83"/>
      <c r="W69" s="83"/>
      <c r="X69" s="162"/>
      <c r="Y69" s="83"/>
      <c r="Z69" s="83"/>
      <c r="AA69" s="83"/>
      <c r="AB69" s="83"/>
      <c r="AC69" s="83"/>
      <c r="AD69" s="83"/>
      <c r="AE69" s="83"/>
      <c r="AF69" s="83"/>
      <c r="AG69" s="83"/>
      <c r="AH69" s="83"/>
      <c r="AI69" s="83"/>
      <c r="AJ69" s="83"/>
      <c r="AK69" s="83"/>
      <c r="AL69" s="83"/>
      <c r="AM69" s="83"/>
      <c r="AN69" s="83"/>
      <c r="AO69" s="83"/>
      <c r="AP69" s="83"/>
      <c r="AQ69" s="83"/>
      <c r="AR69" s="83"/>
      <c r="AS69" s="83"/>
    </row>
    <row r="70" spans="1:45" x14ac:dyDescent="0.35">
      <c r="A70" s="55"/>
      <c r="B70" s="210" t="s">
        <v>358</v>
      </c>
      <c r="C70" s="204"/>
      <c r="D70" s="204"/>
      <c r="E70" s="204"/>
      <c r="F70" s="204"/>
      <c r="G70" s="204"/>
      <c r="H70" s="204"/>
      <c r="I70" s="204"/>
      <c r="J70" s="204"/>
      <c r="K70" s="204"/>
      <c r="L70" s="204"/>
      <c r="M70" s="204"/>
      <c r="N70" s="204"/>
      <c r="O70" s="204"/>
      <c r="P70" s="204"/>
      <c r="Q70" s="178" t="s">
        <v>104</v>
      </c>
      <c r="R70" s="41"/>
      <c r="S70" s="41"/>
      <c r="T70" s="41"/>
      <c r="U70" s="41"/>
      <c r="V70" s="41"/>
      <c r="W70" s="41"/>
      <c r="X70" s="41"/>
      <c r="Y70" s="41"/>
      <c r="Z70" s="41"/>
      <c r="AA70" s="41"/>
      <c r="AB70" s="41"/>
      <c r="AC70" s="41"/>
      <c r="AD70" s="41"/>
      <c r="AE70" s="41"/>
      <c r="AF70" s="41"/>
      <c r="AG70" s="41"/>
      <c r="AH70" s="41"/>
      <c r="AL70" s="41"/>
      <c r="AM70" s="83"/>
      <c r="AN70" s="83"/>
      <c r="AO70" s="41"/>
      <c r="AP70" s="41"/>
      <c r="AQ70" s="41"/>
      <c r="AR70" s="41"/>
      <c r="AS70" s="41"/>
    </row>
    <row r="71" spans="1:45" x14ac:dyDescent="0.35">
      <c r="A71" s="55"/>
      <c r="B71" s="55"/>
      <c r="C71" s="55"/>
      <c r="D71" s="55"/>
      <c r="E71" s="55"/>
      <c r="F71" s="55"/>
      <c r="G71" s="55"/>
      <c r="H71" s="55"/>
      <c r="I71" s="55"/>
      <c r="J71" s="55"/>
      <c r="L71" s="55"/>
      <c r="M71" s="55"/>
      <c r="N71" s="55"/>
      <c r="O71" s="55"/>
      <c r="P71" s="55"/>
      <c r="Q71" s="164"/>
      <c r="R71" s="41"/>
      <c r="S71" s="41"/>
      <c r="T71" s="41"/>
      <c r="U71" s="41"/>
      <c r="V71" s="41"/>
      <c r="W71" s="41"/>
      <c r="X71" s="41"/>
      <c r="Y71" s="41"/>
      <c r="Z71" s="41"/>
      <c r="AA71" s="41"/>
      <c r="AB71" s="41"/>
      <c r="AC71" s="41"/>
      <c r="AD71" s="41"/>
      <c r="AE71" s="41"/>
      <c r="AH71" s="41"/>
      <c r="AL71" s="41"/>
      <c r="AM71" s="83"/>
      <c r="AN71" s="83"/>
      <c r="AO71" s="41"/>
      <c r="AP71" s="41"/>
      <c r="AQ71" s="41"/>
      <c r="AR71" s="41"/>
      <c r="AS71" s="41"/>
    </row>
    <row r="72" spans="1:45" x14ac:dyDescent="0.35">
      <c r="A72" s="55"/>
      <c r="B72" s="55"/>
      <c r="C72" s="55"/>
      <c r="D72" s="55"/>
      <c r="E72" s="55"/>
      <c r="F72" s="55"/>
      <c r="G72" s="55"/>
      <c r="H72" s="55"/>
      <c r="I72" s="55"/>
      <c r="J72" s="55"/>
      <c r="K72" s="55"/>
      <c r="L72" s="55"/>
      <c r="M72" s="55"/>
      <c r="N72" s="55"/>
      <c r="O72" s="55"/>
      <c r="P72" s="55"/>
      <c r="Q72" s="164"/>
      <c r="R72" s="41"/>
      <c r="Z72" s="41"/>
      <c r="AA72" s="41"/>
      <c r="AB72" s="41"/>
      <c r="AC72" s="41"/>
      <c r="AD72" s="41"/>
      <c r="AE72" s="41"/>
      <c r="AH72" s="41"/>
      <c r="AL72" s="41"/>
      <c r="AM72" s="83"/>
      <c r="AN72" s="83"/>
      <c r="AO72" s="41"/>
      <c r="AP72" s="41"/>
      <c r="AQ72" s="41"/>
      <c r="AR72" s="41"/>
      <c r="AS72" s="41"/>
    </row>
    <row r="73" spans="1:45" x14ac:dyDescent="0.35">
      <c r="A73" s="55"/>
      <c r="B73" s="55"/>
      <c r="C73" s="55"/>
      <c r="D73" s="55"/>
      <c r="E73" s="55"/>
      <c r="F73" s="55"/>
      <c r="G73" s="55"/>
      <c r="H73" s="55"/>
      <c r="I73" s="55"/>
      <c r="J73" s="55"/>
      <c r="K73" s="55"/>
      <c r="L73" s="55"/>
      <c r="M73" s="55"/>
      <c r="N73" s="55"/>
      <c r="O73" s="55"/>
      <c r="P73" s="55"/>
      <c r="Q73" s="164"/>
      <c r="R73" s="41"/>
      <c r="AB73" s="41"/>
      <c r="AC73" s="41"/>
      <c r="AD73" s="41"/>
      <c r="AE73" s="41"/>
      <c r="AL73" s="41"/>
      <c r="AM73" s="83"/>
      <c r="AN73" s="83"/>
      <c r="AO73" s="41"/>
      <c r="AP73" s="41"/>
      <c r="AQ73" s="41"/>
      <c r="AR73" s="41"/>
      <c r="AS73" s="41"/>
    </row>
    <row r="74" spans="1:45" x14ac:dyDescent="0.35">
      <c r="A74" s="55"/>
      <c r="B74" s="55"/>
      <c r="C74" s="55"/>
      <c r="D74" s="55"/>
      <c r="E74" s="55"/>
      <c r="F74" s="55"/>
      <c r="G74" s="55"/>
      <c r="H74" s="55"/>
      <c r="I74" s="55"/>
      <c r="J74" s="55"/>
      <c r="K74" s="55"/>
      <c r="L74" s="55"/>
      <c r="M74" s="55"/>
      <c r="N74" s="55"/>
      <c r="O74" s="55"/>
      <c r="P74" s="55"/>
      <c r="Q74" s="164"/>
      <c r="R74" s="41"/>
      <c r="AL74" s="41"/>
      <c r="AM74" s="83"/>
      <c r="AN74" s="83"/>
      <c r="AO74" s="41"/>
      <c r="AP74" s="41"/>
      <c r="AQ74" s="41"/>
      <c r="AR74" s="41"/>
      <c r="AS74" s="41"/>
    </row>
    <row r="75" spans="1:45" x14ac:dyDescent="0.35">
      <c r="A75" s="55"/>
      <c r="B75" s="55"/>
      <c r="C75" s="55"/>
      <c r="D75" s="55"/>
      <c r="E75" s="55"/>
      <c r="F75" s="55"/>
      <c r="G75" s="55"/>
      <c r="H75" s="55"/>
      <c r="I75" s="55"/>
      <c r="J75" s="55"/>
      <c r="K75" s="55"/>
      <c r="L75" s="55"/>
      <c r="M75" s="55"/>
      <c r="N75" s="55"/>
      <c r="O75" s="55"/>
      <c r="P75" s="55"/>
      <c r="Q75" s="164"/>
      <c r="R75" s="41"/>
      <c r="AL75" s="41"/>
      <c r="AM75" s="83"/>
      <c r="AN75" s="83"/>
      <c r="AO75" s="41"/>
      <c r="AP75" s="41"/>
      <c r="AQ75" s="41"/>
      <c r="AR75" s="41"/>
      <c r="AS75" s="41"/>
    </row>
    <row r="76" spans="1:45" x14ac:dyDescent="0.35">
      <c r="A76" s="55"/>
      <c r="B76" s="55"/>
      <c r="C76" s="55"/>
      <c r="D76" s="55"/>
      <c r="E76" s="55"/>
      <c r="F76" s="55"/>
      <c r="G76" s="55"/>
      <c r="H76" s="55"/>
      <c r="I76" s="55"/>
      <c r="J76" s="55"/>
      <c r="K76" s="55"/>
      <c r="L76" s="55"/>
      <c r="M76" s="55"/>
      <c r="N76" s="55"/>
      <c r="O76" s="55"/>
      <c r="P76" s="55"/>
      <c r="Q76" s="164"/>
      <c r="R76" s="41"/>
      <c r="AL76" s="41"/>
      <c r="AM76" s="83"/>
      <c r="AN76" s="83"/>
      <c r="AO76" s="41"/>
      <c r="AP76" s="41"/>
      <c r="AQ76" s="41"/>
      <c r="AR76" s="41"/>
      <c r="AS76" s="41"/>
    </row>
    <row r="77" spans="1:45" x14ac:dyDescent="0.35">
      <c r="A77" s="55"/>
      <c r="B77" s="55"/>
      <c r="C77" s="55"/>
      <c r="D77" s="55"/>
      <c r="E77" s="55"/>
      <c r="F77" s="55"/>
      <c r="G77" s="55"/>
      <c r="H77" s="55"/>
      <c r="I77" s="55"/>
      <c r="J77" s="55"/>
      <c r="K77" s="55"/>
      <c r="L77" s="55"/>
      <c r="M77" s="55"/>
      <c r="N77" s="55"/>
      <c r="O77" s="55"/>
      <c r="P77" s="55"/>
      <c r="Q77" s="164"/>
      <c r="R77" s="41"/>
      <c r="AL77" s="41"/>
      <c r="AM77" s="83"/>
      <c r="AN77" s="83"/>
      <c r="AO77" s="41"/>
      <c r="AP77" s="41"/>
      <c r="AQ77" s="41"/>
      <c r="AR77" s="41"/>
      <c r="AS77" s="41"/>
    </row>
    <row r="78" spans="1:45" x14ac:dyDescent="0.35">
      <c r="A78" s="55"/>
      <c r="B78" s="55"/>
      <c r="C78" s="55"/>
      <c r="D78" s="55"/>
      <c r="E78" s="55"/>
      <c r="F78" s="55"/>
      <c r="G78" s="55"/>
      <c r="H78" s="55"/>
      <c r="I78" s="55"/>
      <c r="J78" s="55"/>
      <c r="K78" s="55"/>
      <c r="L78" s="55"/>
      <c r="M78" s="55"/>
      <c r="N78" s="55"/>
      <c r="O78" s="55"/>
      <c r="P78" s="55"/>
      <c r="Q78" s="164"/>
      <c r="R78" s="41"/>
      <c r="AL78" s="41"/>
      <c r="AM78" s="83"/>
      <c r="AN78" s="83"/>
      <c r="AO78" s="41"/>
      <c r="AP78" s="41"/>
      <c r="AQ78" s="41"/>
      <c r="AR78" s="41"/>
      <c r="AS78" s="41"/>
    </row>
    <row r="79" spans="1:45" x14ac:dyDescent="0.35">
      <c r="A79" s="55"/>
      <c r="B79" s="55"/>
      <c r="C79" s="55"/>
      <c r="D79" s="55"/>
      <c r="E79" s="55"/>
      <c r="F79" s="55"/>
      <c r="G79" s="55"/>
      <c r="H79" s="55"/>
      <c r="I79" s="55"/>
      <c r="J79" s="55"/>
      <c r="K79" s="55"/>
      <c r="L79" s="55"/>
      <c r="M79" s="55"/>
      <c r="N79" s="55"/>
      <c r="O79" s="55"/>
      <c r="P79" s="55"/>
      <c r="Q79" s="164"/>
      <c r="R79" s="41"/>
      <c r="AL79" s="41"/>
      <c r="AM79" s="83"/>
      <c r="AN79" s="83"/>
      <c r="AO79" s="41"/>
      <c r="AP79" s="41"/>
      <c r="AQ79" s="41"/>
      <c r="AR79" s="41"/>
      <c r="AS79" s="41"/>
    </row>
    <row r="80" spans="1:45" x14ac:dyDescent="0.35">
      <c r="A80" s="55"/>
      <c r="B80" s="55"/>
      <c r="C80" s="55"/>
      <c r="D80" s="55"/>
      <c r="E80" s="55"/>
      <c r="F80" s="55"/>
      <c r="G80" s="55"/>
      <c r="H80" s="55"/>
      <c r="I80" s="55"/>
      <c r="J80" s="55"/>
      <c r="K80" s="55"/>
      <c r="L80" s="55"/>
      <c r="M80" s="55"/>
      <c r="N80" s="55"/>
      <c r="O80" s="55"/>
      <c r="P80" s="55"/>
      <c r="Q80" s="164"/>
      <c r="R80" s="41"/>
      <c r="AL80" s="41"/>
      <c r="AM80" s="83"/>
      <c r="AN80" s="83"/>
      <c r="AO80" s="41"/>
      <c r="AP80" s="41"/>
      <c r="AQ80" s="41"/>
      <c r="AR80" s="41"/>
      <c r="AS80" s="41"/>
    </row>
    <row r="81" spans="1:45" x14ac:dyDescent="0.35">
      <c r="A81" s="55"/>
      <c r="H81" s="55"/>
      <c r="I81" s="55"/>
      <c r="J81" s="55"/>
      <c r="K81" s="55"/>
      <c r="L81" s="55"/>
      <c r="M81" s="55"/>
      <c r="N81" s="55"/>
      <c r="O81" s="55"/>
      <c r="P81" s="55"/>
      <c r="Q81" s="164"/>
      <c r="R81" s="41"/>
      <c r="AL81" s="41"/>
      <c r="AM81" s="83"/>
      <c r="AN81" s="83"/>
      <c r="AO81" s="41"/>
      <c r="AP81" s="41"/>
      <c r="AQ81" s="41"/>
      <c r="AR81" s="41"/>
      <c r="AS81" s="41"/>
    </row>
    <row r="82" spans="1:45" x14ac:dyDescent="0.35">
      <c r="A82" s="55"/>
      <c r="B82" s="55"/>
      <c r="C82" s="55"/>
      <c r="D82" s="55"/>
      <c r="E82" s="55"/>
      <c r="F82" s="55"/>
      <c r="G82" s="55"/>
      <c r="H82" s="55"/>
      <c r="I82" s="55"/>
      <c r="J82" s="55"/>
      <c r="K82" s="55"/>
      <c r="L82" s="55"/>
      <c r="M82" s="55"/>
      <c r="N82" s="55"/>
      <c r="O82" s="55"/>
      <c r="P82" s="55"/>
      <c r="Q82" s="164"/>
      <c r="R82" s="41"/>
      <c r="AL82" s="41"/>
      <c r="AM82" s="83"/>
      <c r="AN82" s="83"/>
      <c r="AO82" s="41"/>
      <c r="AP82" s="41"/>
      <c r="AQ82" s="41"/>
      <c r="AR82" s="41"/>
      <c r="AS82" s="41"/>
    </row>
    <row r="83" spans="1:45" x14ac:dyDescent="0.35">
      <c r="A83" s="55"/>
      <c r="B83" s="55"/>
      <c r="C83" s="55"/>
      <c r="D83" s="55"/>
      <c r="E83" s="55"/>
      <c r="F83" s="55"/>
      <c r="G83" s="55"/>
      <c r="H83" s="55"/>
      <c r="I83" s="55"/>
      <c r="J83" s="55"/>
      <c r="K83" s="55"/>
      <c r="L83" s="55"/>
      <c r="M83" s="55"/>
      <c r="N83" s="55"/>
      <c r="O83" s="55"/>
      <c r="Q83" s="164"/>
      <c r="R83" s="41"/>
      <c r="AL83" s="41"/>
      <c r="AM83" s="83"/>
      <c r="AN83" s="83"/>
      <c r="AO83" s="41"/>
      <c r="AP83" s="41"/>
      <c r="AQ83" s="41"/>
      <c r="AR83" s="41"/>
      <c r="AS83" s="41"/>
    </row>
    <row r="84" spans="1:45" x14ac:dyDescent="0.35">
      <c r="A84" s="55"/>
      <c r="B84" s="55"/>
      <c r="C84" s="55"/>
      <c r="D84" s="55"/>
      <c r="E84" s="55"/>
      <c r="F84" s="55"/>
      <c r="G84" s="55"/>
      <c r="H84" s="55"/>
      <c r="I84" s="55"/>
      <c r="J84" s="55"/>
      <c r="K84" s="55"/>
      <c r="L84" s="55"/>
      <c r="M84" s="55"/>
      <c r="N84" s="55"/>
      <c r="O84" s="55"/>
      <c r="P84" s="55"/>
    </row>
    <row r="85" spans="1:45" x14ac:dyDescent="0.35">
      <c r="A85" s="55"/>
      <c r="B85" s="55"/>
      <c r="C85" s="55"/>
      <c r="D85" s="55"/>
      <c r="E85" s="55"/>
      <c r="F85" s="55"/>
      <c r="G85" s="55"/>
      <c r="H85" s="55"/>
      <c r="I85" s="55"/>
      <c r="J85" s="55"/>
      <c r="K85" s="55"/>
      <c r="L85" s="55"/>
      <c r="M85" s="55"/>
      <c r="N85" s="55"/>
      <c r="O85" s="55"/>
      <c r="P85" s="55"/>
    </row>
    <row r="87" spans="1:45" ht="14.25" customHeight="1" x14ac:dyDescent="0.35"/>
  </sheetData>
  <sheetProtection algorithmName="SHA-512" hashValue="+JrjbXXdtSjmxbC3YDht5R+8QL7gbz/J49up/DipphNw9O0kn901HrQ00VkNPGwqebNouc6Cerg7LqWvabLVVA==" saltValue="MCQzEegLdrNNrjnc1wXTQA==" spinCount="100000" sheet="1" objects="1" scenarios="1" selectLockedCells="1"/>
  <mergeCells count="33">
    <mergeCell ref="C4:E4"/>
    <mergeCell ref="F6:N6"/>
    <mergeCell ref="O6:P6"/>
    <mergeCell ref="K8:P9"/>
    <mergeCell ref="Q8:Q9"/>
    <mergeCell ref="T9:V10"/>
    <mergeCell ref="K10:N10"/>
    <mergeCell ref="O10:P10"/>
    <mergeCell ref="K11:N11"/>
    <mergeCell ref="O11:P11"/>
    <mergeCell ref="K12:N12"/>
    <mergeCell ref="O12:P12"/>
    <mergeCell ref="D13:E13"/>
    <mergeCell ref="K13:N13"/>
    <mergeCell ref="O13:P13"/>
    <mergeCell ref="K14:P15"/>
    <mergeCell ref="K35:P37"/>
    <mergeCell ref="K39:P41"/>
    <mergeCell ref="Q14:Q15"/>
    <mergeCell ref="D15:E15"/>
    <mergeCell ref="K19:N19"/>
    <mergeCell ref="O19:P19"/>
    <mergeCell ref="K20:N20"/>
    <mergeCell ref="O20:P20"/>
    <mergeCell ref="M58:O58"/>
    <mergeCell ref="B61:P61"/>
    <mergeCell ref="B62:P65"/>
    <mergeCell ref="Q62:Q65"/>
    <mergeCell ref="K22:N22"/>
    <mergeCell ref="O22:P22"/>
    <mergeCell ref="K23:N23"/>
    <mergeCell ref="O23:P23"/>
    <mergeCell ref="K44:P46"/>
  </mergeCells>
  <pageMargins left="0.70866141732283472" right="0.70866141732283472" top="0.55118110236220474" bottom="0.55118110236220474" header="0.31496062992125984" footer="0.31496062992125984"/>
  <pageSetup paperSize="9" scale="7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C63"/>
  <sheetViews>
    <sheetView zoomScale="75" zoomScaleNormal="75" workbookViewId="0">
      <selection activeCell="Q13" sqref="Q13"/>
    </sheetView>
  </sheetViews>
  <sheetFormatPr baseColWidth="10" defaultColWidth="11" defaultRowHeight="14" x14ac:dyDescent="0.3"/>
  <cols>
    <col min="1" max="1" width="11" style="38" customWidth="1"/>
    <col min="2" max="2" width="5.58203125" style="39" customWidth="1"/>
    <col min="3" max="3" width="7.58203125" style="39" customWidth="1"/>
    <col min="4" max="4" width="6.58203125" style="39" customWidth="1"/>
    <col min="5" max="5" width="7.58203125" style="39" customWidth="1"/>
    <col min="6" max="6" width="4.58203125" style="39" customWidth="1"/>
    <col min="7" max="7" width="5.58203125" style="39" customWidth="1"/>
    <col min="8" max="8" width="4.58203125" style="39" customWidth="1"/>
    <col min="9" max="9" width="7.58203125" style="39" customWidth="1"/>
    <col min="10" max="10" width="5.58203125" style="39" customWidth="1"/>
    <col min="11" max="11" width="8.58203125" style="39" customWidth="1"/>
    <col min="12" max="12" width="2.58203125" style="39" customWidth="1"/>
    <col min="13" max="13" width="4.58203125" style="39" customWidth="1"/>
    <col min="14" max="15" width="2.58203125" style="39" customWidth="1"/>
    <col min="16" max="16" width="8.58203125" style="39" customWidth="1"/>
    <col min="17" max="17" width="10.58203125" style="39" customWidth="1"/>
    <col min="18" max="18" width="55.58203125" style="163" customWidth="1"/>
    <col min="19" max="19" width="15.58203125" style="39" customWidth="1"/>
    <col min="20" max="21" width="7.58203125" style="39" customWidth="1"/>
    <col min="22" max="16384" width="11" style="39"/>
  </cols>
  <sheetData>
    <row r="1" spans="1:29" ht="17.25" customHeight="1" x14ac:dyDescent="0.3"/>
    <row r="2" spans="1:29" ht="21.75" customHeight="1" x14ac:dyDescent="0.5">
      <c r="A2" s="39"/>
      <c r="B2" s="316" t="s">
        <v>62</v>
      </c>
      <c r="C2" s="316"/>
      <c r="D2" s="316"/>
      <c r="E2" s="316"/>
      <c r="F2" s="316"/>
      <c r="G2" s="316"/>
      <c r="H2" s="316"/>
      <c r="I2" s="316"/>
      <c r="J2" s="317"/>
      <c r="K2" s="317"/>
      <c r="L2" s="317"/>
      <c r="M2" s="317"/>
      <c r="N2" s="317"/>
      <c r="O2" s="317"/>
      <c r="P2" s="317"/>
      <c r="Q2" s="317"/>
      <c r="R2" s="318" t="s">
        <v>94</v>
      </c>
    </row>
    <row r="3" spans="1:29" ht="21.75" customHeight="1" x14ac:dyDescent="0.5">
      <c r="A3" s="39"/>
      <c r="B3" s="603" t="s">
        <v>360</v>
      </c>
      <c r="C3" s="316"/>
      <c r="D3" s="316"/>
      <c r="E3" s="316"/>
      <c r="F3" s="316"/>
      <c r="G3" s="316"/>
      <c r="H3" s="316"/>
      <c r="I3" s="316"/>
      <c r="J3" s="317"/>
      <c r="K3" s="317"/>
      <c r="L3" s="317"/>
      <c r="M3" s="317"/>
      <c r="N3" s="317"/>
      <c r="O3" s="317"/>
      <c r="P3" s="317"/>
      <c r="Q3" s="317"/>
      <c r="R3" s="181"/>
    </row>
    <row r="4" spans="1:29" s="38" customFormat="1" ht="5.25" customHeight="1" thickBot="1" x14ac:dyDescent="0.4">
      <c r="B4" s="40"/>
      <c r="C4" s="476"/>
      <c r="D4" s="476"/>
      <c r="E4" s="476"/>
      <c r="F4" s="476"/>
      <c r="G4" s="476"/>
      <c r="H4" s="476"/>
      <c r="I4" s="476"/>
      <c r="J4" s="476"/>
      <c r="K4" s="476"/>
      <c r="L4" s="476"/>
      <c r="M4" s="476"/>
      <c r="N4" s="476"/>
      <c r="O4" s="476"/>
      <c r="P4" s="476"/>
      <c r="Q4" s="476"/>
    </row>
    <row r="5" spans="1:29" s="38" customFormat="1" ht="26.25" customHeight="1" thickBot="1" x14ac:dyDescent="0.55000000000000004">
      <c r="B5" s="156">
        <f ca="1">'data entry &amp; rating calculation'!B4</f>
        <v>17</v>
      </c>
      <c r="C5" s="631" t="s">
        <v>88</v>
      </c>
      <c r="D5" s="631"/>
      <c r="E5" s="632"/>
      <c r="F5" s="477"/>
      <c r="G5" s="744" t="s">
        <v>42</v>
      </c>
      <c r="H5" s="745"/>
      <c r="I5" s="745"/>
      <c r="J5" s="745"/>
      <c r="K5" s="745"/>
      <c r="L5" s="745"/>
      <c r="M5" s="710"/>
      <c r="N5" s="710"/>
      <c r="O5" s="711"/>
      <c r="P5" s="707">
        <f>'data entry &amp; rating calculation'!J6</f>
        <v>2345</v>
      </c>
      <c r="Q5" s="711"/>
      <c r="R5" s="478" t="s">
        <v>95</v>
      </c>
      <c r="AB5" s="479"/>
      <c r="AC5" s="217"/>
    </row>
    <row r="6" spans="1:29" s="38" customFormat="1" ht="5.25" customHeight="1" thickBot="1" x14ac:dyDescent="0.4">
      <c r="B6" s="40"/>
      <c r="C6" s="476"/>
      <c r="D6" s="476"/>
      <c r="E6" s="476"/>
      <c r="F6" s="476"/>
      <c r="G6" s="476"/>
      <c r="H6" s="476"/>
      <c r="I6" s="476"/>
      <c r="J6" s="476"/>
      <c r="K6" s="476"/>
      <c r="L6" s="476"/>
      <c r="M6" s="476"/>
      <c r="N6" s="476"/>
      <c r="O6" s="476"/>
      <c r="P6" s="476"/>
      <c r="Q6" s="476"/>
      <c r="AB6" s="479"/>
      <c r="AC6" s="41"/>
    </row>
    <row r="7" spans="1:29" s="38" customFormat="1" ht="17.25" customHeight="1" thickBot="1" x14ac:dyDescent="0.35">
      <c r="B7" s="319" t="s">
        <v>274</v>
      </c>
      <c r="K7" s="480"/>
      <c r="L7" s="481"/>
      <c r="M7" s="482"/>
      <c r="N7" s="482"/>
      <c r="O7" s="482"/>
      <c r="P7" s="482"/>
      <c r="Q7" s="483" t="s">
        <v>274</v>
      </c>
      <c r="R7" s="484" t="s">
        <v>275</v>
      </c>
      <c r="AB7" s="479"/>
      <c r="AC7" s="41"/>
    </row>
    <row r="8" spans="1:29" s="38" customFormat="1" ht="23.5" thickBot="1" x14ac:dyDescent="0.55000000000000004">
      <c r="B8" s="485" t="s">
        <v>276</v>
      </c>
      <c r="C8" s="486"/>
      <c r="D8" s="487"/>
      <c r="H8" s="488"/>
      <c r="I8" s="488"/>
      <c r="J8" s="488"/>
      <c r="K8" s="480"/>
      <c r="L8" s="41"/>
      <c r="M8" s="41"/>
      <c r="N8" s="41"/>
      <c r="P8" s="741" t="s">
        <v>277</v>
      </c>
      <c r="Q8" s="742"/>
      <c r="R8" s="489" t="s">
        <v>95</v>
      </c>
      <c r="S8" s="38" t="s">
        <v>278</v>
      </c>
    </row>
    <row r="9" spans="1:29" s="38" customFormat="1" ht="6" customHeight="1" thickBot="1" x14ac:dyDescent="0.35">
      <c r="K9" s="480"/>
      <c r="L9" s="41"/>
    </row>
    <row r="10" spans="1:29" s="38" customFormat="1" ht="18" customHeight="1" thickBot="1" x14ac:dyDescent="0.4">
      <c r="I10" s="490" t="s">
        <v>8</v>
      </c>
      <c r="J10" s="491">
        <v>150</v>
      </c>
      <c r="K10" s="480"/>
      <c r="L10" s="41"/>
      <c r="M10" s="41" t="s">
        <v>279</v>
      </c>
      <c r="N10" s="41"/>
      <c r="O10" s="41"/>
      <c r="P10" s="41"/>
      <c r="Q10" s="41"/>
      <c r="R10" s="318" t="s">
        <v>280</v>
      </c>
      <c r="S10" s="492"/>
      <c r="T10" s="73">
        <f>ROUNDUP(J10,0)</f>
        <v>150</v>
      </c>
      <c r="U10" s="493"/>
      <c r="V10" s="493"/>
      <c r="W10" s="493"/>
      <c r="X10" s="493"/>
      <c r="Y10" s="493"/>
      <c r="Z10" s="494"/>
      <c r="AA10" s="41"/>
      <c r="AB10" s="41"/>
      <c r="AC10" s="41"/>
    </row>
    <row r="11" spans="1:29" s="38" customFormat="1" ht="18" customHeight="1" thickBot="1" x14ac:dyDescent="0.4">
      <c r="J11" s="495" t="s">
        <v>1</v>
      </c>
      <c r="K11" s="480"/>
      <c r="L11" s="41"/>
      <c r="M11" s="41" t="s">
        <v>281</v>
      </c>
      <c r="N11" s="41"/>
      <c r="O11" s="41"/>
      <c r="P11" s="41"/>
      <c r="Q11" s="41"/>
      <c r="R11" s="318" t="s">
        <v>282</v>
      </c>
      <c r="S11" s="94"/>
      <c r="T11" s="83"/>
      <c r="U11" s="41"/>
      <c r="V11" s="41"/>
      <c r="W11" s="41"/>
      <c r="X11" s="41"/>
      <c r="Y11" s="41"/>
      <c r="Z11" s="496"/>
      <c r="AA11" s="41"/>
      <c r="AB11" s="41"/>
      <c r="AC11" s="41"/>
    </row>
    <row r="12" spans="1:29" s="38" customFormat="1" ht="18" customHeight="1" thickBot="1" x14ac:dyDescent="0.45">
      <c r="D12" s="497" t="s">
        <v>283</v>
      </c>
      <c r="E12" s="491">
        <v>18</v>
      </c>
      <c r="F12" s="495"/>
      <c r="G12" s="498"/>
      <c r="H12" s="498"/>
      <c r="I12" s="497" t="s">
        <v>283</v>
      </c>
      <c r="J12" s="499">
        <f>E12</f>
        <v>18</v>
      </c>
      <c r="K12" s="480"/>
      <c r="L12" s="41"/>
      <c r="M12" s="41"/>
      <c r="N12" s="41"/>
      <c r="O12" s="41"/>
      <c r="P12" s="41"/>
      <c r="Q12" s="41"/>
      <c r="R12" s="164"/>
      <c r="S12" s="500"/>
      <c r="T12" s="67">
        <f>ROUNDUP(E12,0)</f>
        <v>18</v>
      </c>
      <c r="U12" s="41"/>
      <c r="V12" s="41"/>
      <c r="W12" s="67">
        <f>ROUND(Q46,0)</f>
        <v>0</v>
      </c>
      <c r="X12" s="67">
        <f ca="1">V24</f>
        <v>2150</v>
      </c>
      <c r="Y12" s="67">
        <f ca="1">'sail 1 - page 2'!O10</f>
        <v>2062</v>
      </c>
      <c r="Z12" s="496"/>
      <c r="AA12" s="41"/>
      <c r="AB12" s="41"/>
      <c r="AC12" s="41"/>
    </row>
    <row r="13" spans="1:29" s="38" customFormat="1" ht="18" customHeight="1" thickBot="1" x14ac:dyDescent="0.4">
      <c r="B13" s="41"/>
      <c r="C13" s="42"/>
      <c r="D13" s="498"/>
      <c r="E13" s="498"/>
      <c r="F13" s="498"/>
      <c r="G13" s="498"/>
      <c r="H13" s="498"/>
      <c r="I13" s="498"/>
      <c r="J13" s="495" t="s">
        <v>1</v>
      </c>
      <c r="K13" s="480"/>
      <c r="L13" s="41"/>
      <c r="M13" s="41"/>
      <c r="N13" s="41"/>
      <c r="O13" s="41"/>
      <c r="P13" s="501" t="s">
        <v>284</v>
      </c>
      <c r="Q13" s="491"/>
      <c r="R13" s="502"/>
      <c r="S13" s="94"/>
      <c r="T13" s="83"/>
      <c r="U13" s="67">
        <f>ROUNDUP(Q13,0)</f>
        <v>0</v>
      </c>
      <c r="V13" s="41"/>
      <c r="W13" s="41"/>
      <c r="X13" s="67">
        <f>Q19</f>
        <v>0</v>
      </c>
      <c r="Y13" s="67">
        <f ca="1">'sail 2 - page 3'!O10</f>
        <v>1575</v>
      </c>
      <c r="Z13" s="496"/>
      <c r="AA13" s="41"/>
      <c r="AB13" s="41"/>
      <c r="AC13" s="41"/>
    </row>
    <row r="14" spans="1:29" s="38" customFormat="1" ht="18" customHeight="1" thickBot="1" x14ac:dyDescent="0.4">
      <c r="B14" s="41"/>
      <c r="C14" s="42"/>
      <c r="D14" s="498"/>
      <c r="E14" s="520" t="s">
        <v>331</v>
      </c>
      <c r="F14" s="498"/>
      <c r="G14" s="498"/>
      <c r="H14" s="498"/>
      <c r="I14" s="498"/>
      <c r="J14" s="503">
        <v>0.7</v>
      </c>
      <c r="K14" s="480"/>
      <c r="L14" s="41"/>
      <c r="M14" s="41"/>
      <c r="N14" s="41"/>
      <c r="O14" s="41"/>
      <c r="P14" s="504"/>
      <c r="Q14" s="505" t="s">
        <v>0</v>
      </c>
      <c r="R14" s="506"/>
      <c r="S14" s="94"/>
      <c r="T14" s="83"/>
      <c r="U14" s="41"/>
      <c r="V14" s="41"/>
      <c r="W14" s="565" t="s">
        <v>333</v>
      </c>
      <c r="X14" s="67">
        <f ca="1">MAX(X12:X13)</f>
        <v>2150</v>
      </c>
      <c r="Y14" s="67">
        <f ca="1">MAX(Y12:Y13)</f>
        <v>2062</v>
      </c>
      <c r="Z14" s="566" t="s">
        <v>332</v>
      </c>
      <c r="AA14" s="41"/>
      <c r="AB14" s="41"/>
      <c r="AC14" s="41"/>
    </row>
    <row r="15" spans="1:29" s="38" customFormat="1" ht="18" customHeight="1" thickBot="1" x14ac:dyDescent="0.4">
      <c r="B15" s="507" t="s">
        <v>285</v>
      </c>
      <c r="C15" s="491"/>
      <c r="K15" s="508"/>
      <c r="L15" s="41"/>
      <c r="M15" s="41"/>
      <c r="N15" s="41"/>
      <c r="O15" s="41"/>
      <c r="P15" s="501" t="s">
        <v>286</v>
      </c>
      <c r="Q15" s="491"/>
      <c r="R15" s="502"/>
      <c r="S15" s="77">
        <f>ROUNDUP(C15,0)</f>
        <v>0</v>
      </c>
      <c r="T15" s="83"/>
      <c r="U15" s="67">
        <f>ROUNDUP(Q15,0)</f>
        <v>0</v>
      </c>
      <c r="V15" s="41"/>
      <c r="W15" s="41"/>
      <c r="X15" s="83"/>
      <c r="Y15" s="83">
        <f ca="1">IF(Y14&gt;2200,10,1)</f>
        <v>1</v>
      </c>
      <c r="Z15" s="496" t="s">
        <v>338</v>
      </c>
      <c r="AA15" s="41"/>
      <c r="AB15" s="41"/>
      <c r="AC15" s="41"/>
    </row>
    <row r="16" spans="1:29" s="38" customFormat="1" ht="18" customHeight="1" thickBot="1" x14ac:dyDescent="0.4">
      <c r="B16" s="509"/>
      <c r="C16" s="510"/>
      <c r="K16" s="508"/>
      <c r="L16" s="41"/>
      <c r="M16" s="41"/>
      <c r="N16" s="41"/>
      <c r="O16" s="41"/>
      <c r="P16" s="504"/>
      <c r="Q16" s="511"/>
      <c r="R16" s="512"/>
      <c r="S16" s="94"/>
      <c r="T16" s="83"/>
      <c r="U16" s="41"/>
      <c r="V16" s="41"/>
      <c r="W16" s="41"/>
      <c r="X16" s="41"/>
      <c r="Y16" s="41"/>
      <c r="Z16" s="496"/>
      <c r="AA16" s="41"/>
      <c r="AB16" s="41"/>
      <c r="AC16" s="41"/>
    </row>
    <row r="17" spans="2:29" s="38" customFormat="1" ht="18" customHeight="1" thickBot="1" x14ac:dyDescent="0.4">
      <c r="B17" s="507" t="s">
        <v>287</v>
      </c>
      <c r="C17" s="491"/>
      <c r="K17" s="508"/>
      <c r="L17" s="41"/>
      <c r="M17" s="41"/>
      <c r="N17" s="41"/>
      <c r="O17" s="41"/>
      <c r="P17" s="504"/>
      <c r="Q17" s="46">
        <f>U13+U15</f>
        <v>0</v>
      </c>
      <c r="R17" s="502"/>
      <c r="S17" s="77">
        <f>ROUNDUP(C17,0)</f>
        <v>0</v>
      </c>
      <c r="T17" s="83"/>
      <c r="U17" s="41"/>
      <c r="V17" s="41"/>
      <c r="W17" s="41"/>
      <c r="X17" s="83">
        <v>0</v>
      </c>
      <c r="Y17" s="67">
        <f>U15</f>
        <v>0</v>
      </c>
      <c r="Z17" s="496"/>
      <c r="AA17" s="41"/>
      <c r="AB17" s="41"/>
      <c r="AC17" s="41"/>
    </row>
    <row r="18" spans="2:29" s="38" customFormat="1" ht="18" customHeight="1" thickBot="1" x14ac:dyDescent="0.4">
      <c r="B18" s="513"/>
      <c r="C18" s="45"/>
      <c r="I18" s="555" t="s">
        <v>328</v>
      </c>
      <c r="K18" s="508"/>
      <c r="L18" s="41"/>
      <c r="M18" s="41"/>
      <c r="N18" s="41"/>
      <c r="O18" s="41"/>
      <c r="P18" s="504"/>
      <c r="Q18" s="511" t="s">
        <v>1</v>
      </c>
      <c r="R18" s="512"/>
      <c r="S18" s="94"/>
      <c r="T18" s="83"/>
      <c r="U18" s="41"/>
      <c r="V18" s="41"/>
      <c r="W18" s="41"/>
      <c r="X18" s="67">
        <f>U19</f>
        <v>0</v>
      </c>
      <c r="Y18" s="67">
        <f>U13</f>
        <v>0</v>
      </c>
      <c r="Z18" s="496"/>
      <c r="AA18" s="41"/>
      <c r="AB18" s="41"/>
      <c r="AC18" s="41"/>
    </row>
    <row r="19" spans="2:29" s="38" customFormat="1" ht="18" customHeight="1" thickBot="1" x14ac:dyDescent="0.4">
      <c r="B19" s="507" t="s">
        <v>288</v>
      </c>
      <c r="C19" s="491">
        <v>18</v>
      </c>
      <c r="I19" s="555" t="s">
        <v>327</v>
      </c>
      <c r="K19" s="508"/>
      <c r="L19" s="41"/>
      <c r="M19" s="41"/>
      <c r="N19" s="41"/>
      <c r="O19" s="514"/>
      <c r="P19" s="515" t="s">
        <v>289</v>
      </c>
      <c r="Q19" s="491"/>
      <c r="R19" s="502"/>
      <c r="S19" s="77">
        <f>ROUNDUP(C19,0)</f>
        <v>18</v>
      </c>
      <c r="T19" s="83"/>
      <c r="U19" s="67">
        <f>ROUNDUP(Q19,0)</f>
        <v>0</v>
      </c>
      <c r="V19" s="41"/>
      <c r="W19" s="41"/>
      <c r="X19" s="217">
        <f>X18</f>
        <v>0</v>
      </c>
      <c r="Y19" s="83">
        <v>0</v>
      </c>
      <c r="Z19" s="496"/>
      <c r="AA19" s="41"/>
      <c r="AB19" s="41"/>
      <c r="AC19" s="41"/>
    </row>
    <row r="20" spans="2:29" s="38" customFormat="1" ht="18" customHeight="1" thickBot="1" x14ac:dyDescent="0.4">
      <c r="B20" s="513"/>
      <c r="C20" s="516"/>
      <c r="I20" s="555" t="s">
        <v>326</v>
      </c>
      <c r="K20" s="508"/>
      <c r="L20" s="41"/>
      <c r="M20" s="41"/>
      <c r="N20" s="41"/>
      <c r="O20" s="41"/>
      <c r="P20" s="504"/>
      <c r="Q20" s="511" t="s">
        <v>1</v>
      </c>
      <c r="R20" s="512"/>
      <c r="S20" s="94"/>
      <c r="T20" s="83"/>
      <c r="U20" s="41"/>
      <c r="V20" s="41"/>
      <c r="W20" s="41"/>
      <c r="X20" s="41"/>
      <c r="Y20" s="41"/>
      <c r="Z20" s="496"/>
      <c r="AA20" s="41"/>
      <c r="AB20" s="41"/>
      <c r="AC20" s="41"/>
    </row>
    <row r="21" spans="2:29" s="38" customFormat="1" ht="18" customHeight="1" thickBot="1" x14ac:dyDescent="0.4">
      <c r="B21" s="507" t="s">
        <v>290</v>
      </c>
      <c r="C21" s="491">
        <v>18</v>
      </c>
      <c r="I21" s="555" t="s">
        <v>329</v>
      </c>
      <c r="K21" s="508"/>
      <c r="L21" s="41"/>
      <c r="M21" s="41"/>
      <c r="N21" s="41"/>
      <c r="O21" s="41"/>
      <c r="P21" s="504"/>
      <c r="Q21" s="490">
        <v>0.5</v>
      </c>
      <c r="R21" s="512"/>
      <c r="S21" s="77">
        <f>ROUNDUP(C21,0)</f>
        <v>18</v>
      </c>
      <c r="T21" s="83"/>
      <c r="U21" s="41"/>
      <c r="V21" s="1"/>
      <c r="W21" s="41"/>
      <c r="X21" s="41"/>
      <c r="Y21" s="41"/>
      <c r="Z21" s="496"/>
      <c r="AA21" s="41"/>
      <c r="AB21" s="41"/>
      <c r="AC21" s="41"/>
    </row>
    <row r="22" spans="2:29" s="38" customFormat="1" ht="18" customHeight="1" thickBot="1" x14ac:dyDescent="0.4">
      <c r="B22" s="513"/>
      <c r="C22" s="516"/>
      <c r="I22" s="555" t="s">
        <v>330</v>
      </c>
      <c r="K22" s="508"/>
      <c r="L22" s="41"/>
      <c r="M22" s="41"/>
      <c r="N22" s="41"/>
      <c r="O22" s="41"/>
      <c r="P22" s="504"/>
      <c r="Q22" s="511"/>
      <c r="R22" s="512"/>
      <c r="S22" s="94"/>
      <c r="T22" s="83"/>
      <c r="U22" s="41"/>
      <c r="V22" s="1"/>
      <c r="W22" s="41"/>
      <c r="X22" s="41"/>
      <c r="Y22" s="41"/>
      <c r="Z22" s="496"/>
      <c r="AA22" s="41"/>
      <c r="AB22" s="41"/>
      <c r="AC22" s="41"/>
    </row>
    <row r="23" spans="2:29" s="38" customFormat="1" ht="18" customHeight="1" thickBot="1" x14ac:dyDescent="0.4">
      <c r="B23" s="507" t="s">
        <v>291</v>
      </c>
      <c r="C23" s="491">
        <v>19</v>
      </c>
      <c r="I23" s="569">
        <f ca="1">X12</f>
        <v>2150</v>
      </c>
      <c r="K23" s="480"/>
      <c r="L23" s="41"/>
      <c r="M23" s="41"/>
      <c r="N23" s="41"/>
      <c r="O23" s="41"/>
      <c r="P23" s="501" t="s">
        <v>292</v>
      </c>
      <c r="Q23" s="46">
        <f>ROUND(Q17*Q19*Q21,0)</f>
        <v>0</v>
      </c>
      <c r="R23" s="502"/>
      <c r="S23" s="77">
        <f>ROUNDUP(C23,0)</f>
        <v>19</v>
      </c>
      <c r="T23" s="83"/>
      <c r="U23" s="41"/>
      <c r="V23" s="1" t="s">
        <v>341</v>
      </c>
      <c r="W23" s="41"/>
      <c r="X23" s="41"/>
      <c r="Y23" s="41"/>
      <c r="Z23" s="496"/>
      <c r="AA23" s="41"/>
      <c r="AB23" s="41"/>
      <c r="AC23" s="41"/>
    </row>
    <row r="24" spans="2:29" s="38" customFormat="1" ht="18" customHeight="1" thickBot="1" x14ac:dyDescent="0.4">
      <c r="B24" s="513"/>
      <c r="C24" s="516"/>
      <c r="I24" s="555" t="s">
        <v>334</v>
      </c>
      <c r="K24" s="480"/>
      <c r="L24" s="41"/>
      <c r="M24" s="41"/>
      <c r="N24" s="41"/>
      <c r="O24" s="41"/>
      <c r="P24" s="504"/>
      <c r="Q24" s="504"/>
      <c r="R24" s="512"/>
      <c r="S24" s="94"/>
      <c r="T24" s="83"/>
      <c r="U24" s="67">
        <f t="shared" ref="U24:U36" ca="1" si="0">OFFSET($C$35,-(ROW(U$36)-ROW(U24))*2,0)</f>
        <v>0</v>
      </c>
      <c r="V24" s="41">
        <f t="shared" ref="V24:V36" ca="1" si="1">IF(X24&lt;&gt;0,V25+200, IF(X25&gt;0,V25+$J$10,V25))</f>
        <v>2150</v>
      </c>
      <c r="W24" s="83">
        <f t="shared" ref="W24:W37" ca="1" si="2">V24</f>
        <v>2150</v>
      </c>
      <c r="X24" s="67">
        <f t="shared" ref="X24:X35" ca="1" si="3">IF(AND(U24=0,U25&lt;&gt;0),$E$12,IF(AND(U24=0,U25=0),0,U24))</f>
        <v>0</v>
      </c>
      <c r="Y24" s="41"/>
      <c r="Z24" s="496"/>
      <c r="AA24" s="41"/>
      <c r="AB24" s="41"/>
    </row>
    <row r="25" spans="2:29" s="38" customFormat="1" ht="18" customHeight="1" thickBot="1" x14ac:dyDescent="0.4">
      <c r="B25" s="507" t="s">
        <v>293</v>
      </c>
      <c r="C25" s="491">
        <v>19</v>
      </c>
      <c r="I25" s="555" t="s">
        <v>335</v>
      </c>
      <c r="K25" s="480"/>
      <c r="L25" s="41"/>
      <c r="M25" s="41"/>
      <c r="N25" s="41"/>
      <c r="P25" s="48" t="s">
        <v>294</v>
      </c>
      <c r="Q25" s="46">
        <f>Q23</f>
        <v>0</v>
      </c>
      <c r="R25" s="502"/>
      <c r="S25" s="77">
        <f>ROUNDUP(C25,0)</f>
        <v>19</v>
      </c>
      <c r="T25" s="83"/>
      <c r="U25" s="67">
        <f t="shared" ca="1" si="0"/>
        <v>0</v>
      </c>
      <c r="V25" s="41">
        <f t="shared" ca="1" si="1"/>
        <v>2150</v>
      </c>
      <c r="W25" s="83">
        <f t="shared" ca="1" si="2"/>
        <v>2150</v>
      </c>
      <c r="X25" s="67">
        <f t="shared" ca="1" si="3"/>
        <v>0</v>
      </c>
      <c r="Y25" s="41"/>
      <c r="Z25" s="496"/>
      <c r="AA25" s="41"/>
      <c r="AB25" s="41"/>
    </row>
    <row r="26" spans="2:29" s="38" customFormat="1" ht="18" customHeight="1" thickBot="1" x14ac:dyDescent="0.4">
      <c r="B26" s="513"/>
      <c r="C26" s="516"/>
      <c r="I26" s="555" t="s">
        <v>336</v>
      </c>
      <c r="K26" s="480"/>
      <c r="L26" s="41"/>
      <c r="M26" s="41"/>
      <c r="N26" s="41"/>
      <c r="O26" s="41"/>
      <c r="P26" s="607" t="s">
        <v>89</v>
      </c>
      <c r="Q26" s="41"/>
      <c r="R26" s="587" t="s">
        <v>99</v>
      </c>
      <c r="S26" s="94"/>
      <c r="T26" s="83"/>
      <c r="U26" s="67">
        <f t="shared" ca="1" si="0"/>
        <v>0</v>
      </c>
      <c r="V26" s="41">
        <f t="shared" ca="1" si="1"/>
        <v>2150</v>
      </c>
      <c r="W26" s="83">
        <f t="shared" ca="1" si="2"/>
        <v>2150</v>
      </c>
      <c r="X26" s="67">
        <f t="shared" ca="1" si="3"/>
        <v>0</v>
      </c>
      <c r="Y26" s="41"/>
      <c r="Z26" s="496"/>
      <c r="AA26" s="41"/>
      <c r="AB26" s="41"/>
    </row>
    <row r="27" spans="2:29" s="38" customFormat="1" ht="18" customHeight="1" thickBot="1" x14ac:dyDescent="0.4">
      <c r="B27" s="507" t="s">
        <v>295</v>
      </c>
      <c r="C27" s="491">
        <v>19</v>
      </c>
      <c r="K27" s="480"/>
      <c r="L27" s="41"/>
      <c r="M27" s="41"/>
      <c r="N27" s="41"/>
      <c r="O27" s="41"/>
      <c r="P27" s="694" t="str">
        <f>IF(E12*J10=0,"Warning - Value expected for E and Mn","")</f>
        <v/>
      </c>
      <c r="Q27" s="696"/>
      <c r="R27" s="164"/>
      <c r="S27" s="77">
        <f>ROUNDUP(C27,0)</f>
        <v>19</v>
      </c>
      <c r="T27" s="83"/>
      <c r="U27" s="67">
        <f t="shared" ca="1" si="0"/>
        <v>0</v>
      </c>
      <c r="V27" s="41">
        <f t="shared" ca="1" si="1"/>
        <v>2000</v>
      </c>
      <c r="W27" s="83">
        <f t="shared" ca="1" si="2"/>
        <v>2000</v>
      </c>
      <c r="X27" s="67">
        <f t="shared" ca="1" si="3"/>
        <v>18</v>
      </c>
      <c r="Y27" s="41"/>
      <c r="Z27" s="496"/>
      <c r="AA27" s="41"/>
      <c r="AB27" s="41"/>
    </row>
    <row r="28" spans="2:29" s="38" customFormat="1" ht="18" customHeight="1" thickBot="1" x14ac:dyDescent="0.4">
      <c r="B28" s="513"/>
      <c r="C28" s="516"/>
      <c r="K28" s="480"/>
      <c r="L28" s="41"/>
      <c r="M28" s="41"/>
      <c r="N28" s="41"/>
      <c r="O28" s="41"/>
      <c r="P28" s="697"/>
      <c r="Q28" s="699"/>
      <c r="R28" s="164"/>
      <c r="S28" s="94"/>
      <c r="T28" s="83"/>
      <c r="U28" s="67">
        <f t="shared" ca="1" si="0"/>
        <v>18</v>
      </c>
      <c r="V28" s="41">
        <f t="shared" ca="1" si="1"/>
        <v>1800</v>
      </c>
      <c r="W28" s="83">
        <f t="shared" ca="1" si="2"/>
        <v>1800</v>
      </c>
      <c r="X28" s="67">
        <f t="shared" ca="1" si="3"/>
        <v>18</v>
      </c>
      <c r="Y28" s="41"/>
      <c r="Z28" s="496"/>
      <c r="AA28" s="41"/>
      <c r="AB28" s="41"/>
    </row>
    <row r="29" spans="2:29" s="38" customFormat="1" ht="18" customHeight="1" thickBot="1" x14ac:dyDescent="0.4">
      <c r="B29" s="507" t="s">
        <v>296</v>
      </c>
      <c r="C29" s="491">
        <v>20</v>
      </c>
      <c r="K29" s="480"/>
      <c r="L29" s="41"/>
      <c r="M29" s="41"/>
      <c r="N29" s="41"/>
      <c r="O29" s="41"/>
      <c r="P29" s="700"/>
      <c r="Q29" s="702"/>
      <c r="R29" s="164"/>
      <c r="S29" s="77">
        <f>ROUNDUP(C29,0)</f>
        <v>20</v>
      </c>
      <c r="T29" s="83"/>
      <c r="U29" s="67">
        <f t="shared" ca="1" si="0"/>
        <v>18</v>
      </c>
      <c r="V29" s="41">
        <f t="shared" ca="1" si="1"/>
        <v>1600</v>
      </c>
      <c r="W29" s="83">
        <f t="shared" ca="1" si="2"/>
        <v>1600</v>
      </c>
      <c r="X29" s="67">
        <f t="shared" ca="1" si="3"/>
        <v>18</v>
      </c>
      <c r="Y29" s="41"/>
      <c r="Z29" s="496"/>
      <c r="AA29" s="41"/>
      <c r="AB29" s="41"/>
    </row>
    <row r="30" spans="2:29" s="38" customFormat="1" ht="18" customHeight="1" thickBot="1" x14ac:dyDescent="0.4">
      <c r="B30" s="513"/>
      <c r="C30" s="516"/>
      <c r="K30" s="480"/>
      <c r="L30" s="41"/>
      <c r="M30" s="41"/>
      <c r="N30" s="41"/>
      <c r="O30" s="41"/>
      <c r="P30" s="607" t="s">
        <v>89</v>
      </c>
      <c r="R30" s="587" t="s">
        <v>99</v>
      </c>
      <c r="S30" s="94"/>
      <c r="T30" s="83"/>
      <c r="U30" s="67">
        <f t="shared" ca="1" si="0"/>
        <v>19</v>
      </c>
      <c r="V30" s="41">
        <f t="shared" ca="1" si="1"/>
        <v>1400</v>
      </c>
      <c r="W30" s="83">
        <f t="shared" ca="1" si="2"/>
        <v>1400</v>
      </c>
      <c r="X30" s="67">
        <f t="shared" ca="1" si="3"/>
        <v>19</v>
      </c>
      <c r="Y30" s="41"/>
      <c r="Z30" s="496"/>
      <c r="AA30" s="41"/>
      <c r="AB30" s="41"/>
    </row>
    <row r="31" spans="2:29" s="38" customFormat="1" ht="18" customHeight="1" thickBot="1" x14ac:dyDescent="0.4">
      <c r="B31" s="507" t="s">
        <v>297</v>
      </c>
      <c r="C31" s="491">
        <v>20</v>
      </c>
      <c r="K31" s="480"/>
      <c r="L31" s="41"/>
      <c r="M31" s="41"/>
      <c r="N31" s="41"/>
      <c r="O31" s="41"/>
      <c r="P31" s="694" t="str">
        <f ca="1">IF(X14&lt;Y14,"Mast shorter than mainsail luff?","")</f>
        <v/>
      </c>
      <c r="Q31" s="696"/>
      <c r="R31" s="164"/>
      <c r="S31" s="77">
        <f>ROUNDUP(C31,0)</f>
        <v>20</v>
      </c>
      <c r="T31" s="83"/>
      <c r="U31" s="67">
        <f t="shared" ca="1" si="0"/>
        <v>19</v>
      </c>
      <c r="V31" s="41">
        <f t="shared" ca="1" si="1"/>
        <v>1200</v>
      </c>
      <c r="W31" s="83">
        <f t="shared" ca="1" si="2"/>
        <v>1200</v>
      </c>
      <c r="X31" s="67">
        <f t="shared" ca="1" si="3"/>
        <v>19</v>
      </c>
      <c r="Y31" s="41"/>
      <c r="Z31" s="496"/>
      <c r="AA31" s="41"/>
      <c r="AB31" s="41"/>
    </row>
    <row r="32" spans="2:29" s="38" customFormat="1" ht="18" customHeight="1" thickBot="1" x14ac:dyDescent="0.4">
      <c r="B32" s="513"/>
      <c r="C32" s="516"/>
      <c r="K32" s="480"/>
      <c r="L32" s="41"/>
      <c r="M32" s="41"/>
      <c r="N32" s="41"/>
      <c r="O32" s="41"/>
      <c r="P32" s="697"/>
      <c r="Q32" s="699"/>
      <c r="R32" s="164"/>
      <c r="S32" s="94"/>
      <c r="T32" s="83"/>
      <c r="U32" s="67">
        <f t="shared" ca="1" si="0"/>
        <v>19</v>
      </c>
      <c r="V32" s="41">
        <f t="shared" ca="1" si="1"/>
        <v>1000</v>
      </c>
      <c r="W32" s="83">
        <f t="shared" ca="1" si="2"/>
        <v>1000</v>
      </c>
      <c r="X32" s="67">
        <f t="shared" ca="1" si="3"/>
        <v>19</v>
      </c>
      <c r="Y32" s="41"/>
      <c r="Z32" s="496"/>
      <c r="AA32" s="41"/>
      <c r="AB32" s="41"/>
    </row>
    <row r="33" spans="2:29" s="38" customFormat="1" ht="18" customHeight="1" thickBot="1" x14ac:dyDescent="0.4">
      <c r="B33" s="507" t="s">
        <v>298</v>
      </c>
      <c r="C33" s="491">
        <v>20</v>
      </c>
      <c r="K33" s="480"/>
      <c r="L33" s="41"/>
      <c r="M33" s="41"/>
      <c r="N33" s="41"/>
      <c r="O33" s="41"/>
      <c r="P33" s="700"/>
      <c r="Q33" s="702"/>
      <c r="R33" s="164"/>
      <c r="S33" s="77">
        <f>ROUNDUP(C33,0)</f>
        <v>20</v>
      </c>
      <c r="T33" s="83"/>
      <c r="U33" s="67">
        <f t="shared" ca="1" si="0"/>
        <v>20</v>
      </c>
      <c r="V33" s="41">
        <f t="shared" ca="1" si="1"/>
        <v>800</v>
      </c>
      <c r="W33" s="83">
        <f t="shared" ca="1" si="2"/>
        <v>800</v>
      </c>
      <c r="X33" s="67">
        <f t="shared" ca="1" si="3"/>
        <v>20</v>
      </c>
      <c r="Y33" s="41"/>
      <c r="Z33" s="496"/>
      <c r="AA33" s="41"/>
      <c r="AB33" s="41"/>
    </row>
    <row r="34" spans="2:29" s="38" customFormat="1" ht="18" customHeight="1" thickBot="1" x14ac:dyDescent="0.4">
      <c r="B34" s="513"/>
      <c r="C34" s="516"/>
      <c r="K34" s="480"/>
      <c r="L34" s="41"/>
      <c r="M34" s="41"/>
      <c r="N34" s="41"/>
      <c r="O34" s="41"/>
      <c r="R34" s="164"/>
      <c r="S34" s="94"/>
      <c r="T34" s="83"/>
      <c r="U34" s="67">
        <f t="shared" ca="1" si="0"/>
        <v>20</v>
      </c>
      <c r="V34" s="41">
        <f t="shared" ca="1" si="1"/>
        <v>600</v>
      </c>
      <c r="W34" s="83">
        <f t="shared" ca="1" si="2"/>
        <v>600</v>
      </c>
      <c r="X34" s="67">
        <f t="shared" ca="1" si="3"/>
        <v>20</v>
      </c>
      <c r="Y34" s="41"/>
      <c r="Z34" s="496"/>
      <c r="AA34" s="41"/>
      <c r="AB34" s="41"/>
      <c r="AC34" s="41"/>
    </row>
    <row r="35" spans="2:29" s="38" customFormat="1" ht="18" customHeight="1" thickBot="1" x14ac:dyDescent="0.4">
      <c r="B35" s="507" t="s">
        <v>299</v>
      </c>
      <c r="C35" s="491">
        <v>20</v>
      </c>
      <c r="K35" s="480"/>
      <c r="L35" s="517"/>
      <c r="M35" s="227"/>
      <c r="N35" s="227"/>
      <c r="O35" s="227"/>
      <c r="P35" s="227"/>
      <c r="Q35" s="227"/>
      <c r="R35" s="164"/>
      <c r="S35" s="77">
        <f>ROUNDUP(C35,0)</f>
        <v>20</v>
      </c>
      <c r="T35" s="83"/>
      <c r="U35" s="67">
        <f t="shared" ca="1" si="0"/>
        <v>20</v>
      </c>
      <c r="V35" s="41">
        <f t="shared" ca="1" si="1"/>
        <v>400</v>
      </c>
      <c r="W35" s="83">
        <f t="shared" ca="1" si="2"/>
        <v>400</v>
      </c>
      <c r="X35" s="67">
        <f t="shared" ca="1" si="3"/>
        <v>20</v>
      </c>
      <c r="Y35" s="41"/>
      <c r="Z35" s="496"/>
      <c r="AA35" s="41"/>
      <c r="AB35" s="41"/>
      <c r="AC35" s="41"/>
    </row>
    <row r="36" spans="2:29" s="38" customFormat="1" ht="18" customHeight="1" thickBot="1" x14ac:dyDescent="0.4">
      <c r="B36" s="518"/>
      <c r="C36" s="519"/>
      <c r="E36" s="495" t="s">
        <v>0</v>
      </c>
      <c r="J36" s="522" t="s">
        <v>337</v>
      </c>
      <c r="R36" s="521" t="s">
        <v>300</v>
      </c>
      <c r="S36" s="94"/>
      <c r="T36" s="83"/>
      <c r="U36" s="67">
        <f t="shared" ca="1" si="0"/>
        <v>20</v>
      </c>
      <c r="V36" s="41">
        <f t="shared" ca="1" si="1"/>
        <v>200</v>
      </c>
      <c r="W36" s="83">
        <f t="shared" ca="1" si="2"/>
        <v>200</v>
      </c>
      <c r="X36" s="67">
        <f ca="1">IF(AND(U36=0,U37&lt;&gt;0),$E$12,IF(AND(U36=0,U37=0),0,U36))</f>
        <v>20</v>
      </c>
      <c r="Y36" s="41"/>
      <c r="Z36" s="496"/>
      <c r="AA36" s="41"/>
      <c r="AB36" s="41"/>
      <c r="AC36" s="41"/>
    </row>
    <row r="37" spans="2:29" s="38" customFormat="1" ht="18" customHeight="1" thickBot="1" x14ac:dyDescent="0.4">
      <c r="B37" s="498"/>
      <c r="C37" s="498"/>
      <c r="D37" s="490" t="s">
        <v>286</v>
      </c>
      <c r="E37" s="491">
        <v>20</v>
      </c>
      <c r="F37" s="498"/>
      <c r="G37" s="498"/>
      <c r="H37" s="498"/>
      <c r="I37" s="498"/>
      <c r="J37" s="520" t="s">
        <v>301</v>
      </c>
      <c r="K37" s="498"/>
      <c r="L37" s="498"/>
      <c r="M37" s="498"/>
      <c r="N37" s="498"/>
      <c r="O37" s="498"/>
      <c r="P37" s="498"/>
      <c r="Q37" s="498"/>
      <c r="R37" s="318" t="s">
        <v>302</v>
      </c>
      <c r="S37" s="252"/>
      <c r="T37" s="104">
        <f>ROUNDUP(E37,0)</f>
        <v>20</v>
      </c>
      <c r="U37" s="567">
        <f>E37</f>
        <v>20</v>
      </c>
      <c r="V37" s="248">
        <v>0</v>
      </c>
      <c r="W37" s="524">
        <f t="shared" si="2"/>
        <v>0</v>
      </c>
      <c r="X37" s="104">
        <f>T37</f>
        <v>20</v>
      </c>
      <c r="Y37" s="248"/>
      <c r="Z37" s="568"/>
      <c r="AA37" s="41"/>
      <c r="AB37" s="41"/>
      <c r="AC37" s="41"/>
    </row>
    <row r="38" spans="2:29" s="38" customFormat="1" ht="18" customHeight="1" thickBot="1" x14ac:dyDescent="0.4">
      <c r="B38" s="498"/>
      <c r="C38" s="498"/>
      <c r="D38" s="498"/>
      <c r="E38" s="498"/>
      <c r="F38" s="498"/>
      <c r="G38" s="498"/>
      <c r="H38" s="498"/>
      <c r="I38" s="498"/>
      <c r="J38" s="498"/>
      <c r="K38" s="498"/>
      <c r="L38" s="498"/>
      <c r="M38" s="49"/>
      <c r="N38" s="49"/>
      <c r="O38" s="49"/>
      <c r="P38" s="48" t="s">
        <v>303</v>
      </c>
      <c r="Q38" s="27">
        <f>ROUND(T12*T10*J14,0)</f>
        <v>1890</v>
      </c>
      <c r="R38" s="523"/>
      <c r="S38" s="41"/>
      <c r="T38" s="41"/>
      <c r="U38" s="41"/>
      <c r="V38" s="41"/>
      <c r="W38" s="83"/>
      <c r="X38" s="83"/>
      <c r="Y38" s="41"/>
      <c r="Z38" s="41"/>
      <c r="AA38" s="41"/>
      <c r="AB38" s="41"/>
      <c r="AC38" s="41"/>
    </row>
    <row r="39" spans="2:29" s="38" customFormat="1" ht="9.75" customHeight="1" thickBot="1" x14ac:dyDescent="0.35">
      <c r="B39" s="498"/>
      <c r="C39" s="498"/>
      <c r="D39" s="498"/>
      <c r="E39" s="498"/>
      <c r="F39" s="498"/>
      <c r="G39" s="498"/>
      <c r="H39" s="498"/>
      <c r="I39" s="498"/>
      <c r="J39" s="498"/>
      <c r="K39" s="498"/>
      <c r="L39" s="498"/>
      <c r="M39" s="49"/>
      <c r="N39" s="49"/>
      <c r="O39" s="49"/>
      <c r="P39" s="525"/>
      <c r="Q39" s="526"/>
      <c r="R39" s="527"/>
    </row>
    <row r="40" spans="2:29" s="38" customFormat="1" ht="18" customHeight="1" thickBot="1" x14ac:dyDescent="0.4">
      <c r="B40" s="498"/>
      <c r="C40" s="498"/>
      <c r="D40" s="528" t="s">
        <v>304</v>
      </c>
      <c r="E40" s="27">
        <f>T37+T12</f>
        <v>38</v>
      </c>
      <c r="F40" s="495" t="s">
        <v>1</v>
      </c>
      <c r="G40" s="490">
        <v>100</v>
      </c>
      <c r="H40" s="505"/>
      <c r="I40" s="50">
        <f>E40*G40</f>
        <v>3800</v>
      </c>
      <c r="J40" s="505" t="s">
        <v>0</v>
      </c>
      <c r="K40" s="50">
        <f>C42*E42</f>
        <v>34600</v>
      </c>
      <c r="L40" s="498"/>
      <c r="M40" s="49"/>
      <c r="N40" s="49"/>
      <c r="O40" s="49"/>
      <c r="P40" s="48" t="s">
        <v>292</v>
      </c>
      <c r="Q40" s="27">
        <f>I40+K40</f>
        <v>38400</v>
      </c>
      <c r="R40" s="529"/>
      <c r="S40" s="530" t="s">
        <v>305</v>
      </c>
    </row>
    <row r="41" spans="2:29" s="38" customFormat="1" ht="9.75" customHeight="1" thickBot="1" x14ac:dyDescent="0.35">
      <c r="B41" s="498"/>
      <c r="C41" s="498"/>
      <c r="D41" s="498"/>
      <c r="E41" s="498"/>
      <c r="F41" s="498"/>
      <c r="G41" s="498"/>
      <c r="H41" s="498"/>
      <c r="I41" s="498"/>
      <c r="J41" s="498"/>
      <c r="K41" s="498"/>
      <c r="L41" s="498"/>
      <c r="M41" s="49"/>
      <c r="N41" s="49"/>
      <c r="O41" s="49"/>
      <c r="P41" s="49"/>
      <c r="Q41" s="531"/>
      <c r="R41" s="532"/>
    </row>
    <row r="42" spans="2:29" s="38" customFormat="1" ht="18" customHeight="1" thickBot="1" x14ac:dyDescent="0.35">
      <c r="B42" s="501" t="s">
        <v>306</v>
      </c>
      <c r="C42" s="27">
        <f>SUM(S15:S35)</f>
        <v>173</v>
      </c>
      <c r="D42" s="505" t="s">
        <v>1</v>
      </c>
      <c r="E42" s="490">
        <v>200</v>
      </c>
      <c r="F42" s="498"/>
      <c r="G42" s="498"/>
      <c r="H42" s="498"/>
      <c r="I42" s="498"/>
      <c r="J42" s="498"/>
      <c r="K42" s="498"/>
      <c r="L42" s="498"/>
      <c r="M42" s="533"/>
      <c r="N42" s="534" t="s">
        <v>307</v>
      </c>
      <c r="O42" s="534"/>
      <c r="P42" s="515"/>
      <c r="Q42" s="27">
        <f>Q38+Q40</f>
        <v>40290</v>
      </c>
      <c r="R42" s="529"/>
    </row>
    <row r="43" spans="2:29" s="38" customFormat="1" ht="9.75" customHeight="1" thickBot="1" x14ac:dyDescent="0.35">
      <c r="B43" s="535"/>
      <c r="C43" s="536"/>
      <c r="D43" s="495"/>
      <c r="E43" s="536"/>
      <c r="F43" s="498"/>
      <c r="G43" s="498"/>
      <c r="H43" s="498"/>
      <c r="I43" s="498"/>
      <c r="J43" s="498"/>
      <c r="K43" s="498"/>
      <c r="L43" s="498"/>
      <c r="M43" s="504"/>
      <c r="N43" s="537"/>
      <c r="O43" s="537"/>
      <c r="P43" s="504"/>
      <c r="Q43" s="531"/>
      <c r="R43" s="532"/>
    </row>
    <row r="44" spans="2:29" s="38" customFormat="1" ht="18" customHeight="1" thickBot="1" x14ac:dyDescent="0.35">
      <c r="B44" s="535"/>
      <c r="C44" s="536"/>
      <c r="D44" s="495"/>
      <c r="E44" s="536"/>
      <c r="F44" s="498"/>
      <c r="G44" s="498"/>
      <c r="H44" s="498"/>
      <c r="I44" s="498"/>
      <c r="J44" s="498"/>
      <c r="K44" s="522"/>
      <c r="L44" s="498"/>
      <c r="M44" s="533"/>
      <c r="N44" s="534" t="s">
        <v>294</v>
      </c>
      <c r="O44" s="534"/>
      <c r="P44" s="515"/>
      <c r="Q44" s="27">
        <f>Q25</f>
        <v>0</v>
      </c>
      <c r="R44" s="538"/>
    </row>
    <row r="45" spans="2:29" s="38" customFormat="1" ht="9.75" customHeight="1" thickBot="1" x14ac:dyDescent="0.35">
      <c r="B45" s="535"/>
      <c r="C45" s="536"/>
      <c r="D45" s="495"/>
      <c r="E45" s="536"/>
      <c r="F45" s="498"/>
      <c r="G45" s="498"/>
      <c r="H45" s="498"/>
      <c r="I45" s="498"/>
      <c r="J45" s="498"/>
      <c r="K45" s="498"/>
      <c r="L45" s="498"/>
      <c r="M45" s="504"/>
      <c r="N45" s="537"/>
      <c r="O45" s="537"/>
      <c r="P45" s="504"/>
      <c r="Q45" s="531"/>
      <c r="R45" s="532"/>
    </row>
    <row r="46" spans="2:29" s="38" customFormat="1" ht="17.25" customHeight="1" thickBot="1" x14ac:dyDescent="0.35">
      <c r="B46" s="535" t="s">
        <v>308</v>
      </c>
      <c r="C46" s="536"/>
      <c r="D46" s="539"/>
      <c r="E46" s="536"/>
      <c r="F46" s="498"/>
      <c r="G46" s="498"/>
      <c r="H46" s="498"/>
      <c r="I46" s="498"/>
      <c r="J46" s="498"/>
      <c r="K46" s="540"/>
      <c r="L46" s="498"/>
      <c r="M46" s="533"/>
      <c r="N46" s="534" t="s">
        <v>309</v>
      </c>
      <c r="O46" s="534"/>
      <c r="P46" s="515"/>
      <c r="Q46" s="491"/>
      <c r="R46" s="318" t="s">
        <v>310</v>
      </c>
    </row>
    <row r="47" spans="2:29" s="38" customFormat="1" ht="9.75" customHeight="1" thickBot="1" x14ac:dyDescent="0.35">
      <c r="B47" s="535"/>
      <c r="C47" s="536"/>
      <c r="D47" s="495"/>
      <c r="E47" s="536"/>
      <c r="F47" s="498"/>
      <c r="G47" s="498"/>
      <c r="H47" s="498"/>
      <c r="I47" s="498"/>
      <c r="J47" s="498"/>
      <c r="K47" s="498"/>
      <c r="L47" s="498"/>
      <c r="M47" s="504"/>
      <c r="N47" s="537"/>
      <c r="O47" s="537"/>
      <c r="P47" s="504"/>
      <c r="Q47" s="541"/>
      <c r="R47" s="538"/>
    </row>
    <row r="48" spans="2:29" s="38" customFormat="1" ht="18.75" customHeight="1" thickBot="1" x14ac:dyDescent="0.35">
      <c r="B48" s="498" t="s">
        <v>311</v>
      </c>
      <c r="C48" s="498"/>
      <c r="D48" s="542"/>
      <c r="E48" s="498"/>
      <c r="F48" s="535"/>
      <c r="G48" s="535"/>
      <c r="H48" s="535"/>
      <c r="I48" s="535"/>
      <c r="J48" s="535"/>
      <c r="K48" s="535"/>
      <c r="L48" s="498"/>
      <c r="M48" s="533"/>
      <c r="N48" s="534" t="s">
        <v>312</v>
      </c>
      <c r="O48" s="534"/>
      <c r="P48" s="515"/>
      <c r="Q48" s="27">
        <f>Q42+Q44+W12</f>
        <v>40290</v>
      </c>
      <c r="R48" s="318" t="s">
        <v>313</v>
      </c>
    </row>
    <row r="49" spans="1:28" ht="9.75" customHeight="1" x14ac:dyDescent="0.35">
      <c r="B49" s="543"/>
      <c r="C49" s="543"/>
      <c r="D49" s="543"/>
      <c r="E49" s="543"/>
      <c r="F49" s="543"/>
      <c r="G49" s="543"/>
      <c r="H49" s="543"/>
      <c r="I49" s="543"/>
      <c r="J49" s="543"/>
      <c r="K49" s="543"/>
      <c r="L49" s="543"/>
      <c r="M49" s="543"/>
      <c r="N49" s="543"/>
      <c r="O49" s="543"/>
      <c r="P49" s="543"/>
      <c r="Q49" s="543"/>
      <c r="V49" s="40"/>
      <c r="W49" s="38"/>
      <c r="X49" s="38"/>
      <c r="Y49" s="38"/>
      <c r="Z49" s="38"/>
      <c r="AA49" s="38"/>
      <c r="AB49" s="38"/>
    </row>
    <row r="50" spans="1:28" x14ac:dyDescent="0.3">
      <c r="B50" s="51" t="s">
        <v>9</v>
      </c>
      <c r="C50" s="38"/>
      <c r="D50" s="38"/>
      <c r="E50" s="38"/>
      <c r="F50" s="38"/>
      <c r="G50" s="38"/>
      <c r="H50" s="38"/>
      <c r="I50" s="38"/>
      <c r="J50" s="38"/>
      <c r="K50" s="38"/>
      <c r="L50" s="38"/>
      <c r="M50" s="52"/>
      <c r="N50" s="38"/>
      <c r="O50" s="38"/>
      <c r="P50" s="38"/>
      <c r="R50" s="318" t="s">
        <v>96</v>
      </c>
      <c r="V50" s="38"/>
      <c r="W50" s="38"/>
      <c r="X50" s="38"/>
      <c r="Y50" s="38"/>
      <c r="Z50" s="38"/>
      <c r="AA50" s="38"/>
      <c r="AB50" s="38"/>
    </row>
    <row r="51" spans="1:28" ht="33" customHeight="1" x14ac:dyDescent="0.35">
      <c r="B51" s="743" t="s">
        <v>314</v>
      </c>
      <c r="C51" s="643"/>
      <c r="D51" s="643"/>
      <c r="E51" s="643"/>
      <c r="F51" s="643"/>
      <c r="G51" s="643"/>
      <c r="H51" s="643"/>
      <c r="I51" s="643"/>
      <c r="J51" s="643"/>
      <c r="K51" s="643"/>
      <c r="L51" s="643"/>
      <c r="M51" s="643"/>
      <c r="N51" s="643"/>
      <c r="O51" s="643"/>
      <c r="P51" s="643"/>
      <c r="Q51" s="643"/>
      <c r="R51" s="544" t="s">
        <v>97</v>
      </c>
      <c r="V51" s="40"/>
      <c r="W51" s="38"/>
      <c r="X51" s="38"/>
      <c r="Y51" s="38"/>
      <c r="Z51" s="38"/>
      <c r="AA51" s="38"/>
      <c r="AB51" s="38"/>
    </row>
    <row r="52" spans="1:28" x14ac:dyDescent="0.3">
      <c r="B52" s="730" t="s">
        <v>87</v>
      </c>
      <c r="C52" s="731"/>
      <c r="D52" s="731"/>
      <c r="E52" s="731"/>
      <c r="F52" s="731"/>
      <c r="G52" s="731"/>
      <c r="H52" s="731"/>
      <c r="I52" s="731"/>
      <c r="J52" s="731"/>
      <c r="K52" s="731"/>
      <c r="L52" s="731"/>
      <c r="M52" s="731"/>
      <c r="N52" s="731"/>
      <c r="O52" s="731"/>
      <c r="P52" s="731"/>
      <c r="Q52" s="732"/>
      <c r="R52" s="739" t="s">
        <v>100</v>
      </c>
    </row>
    <row r="53" spans="1:28" x14ac:dyDescent="0.3">
      <c r="B53" s="733"/>
      <c r="C53" s="734"/>
      <c r="D53" s="734"/>
      <c r="E53" s="734"/>
      <c r="F53" s="734"/>
      <c r="G53" s="734"/>
      <c r="H53" s="734"/>
      <c r="I53" s="734"/>
      <c r="J53" s="734"/>
      <c r="K53" s="734"/>
      <c r="L53" s="734"/>
      <c r="M53" s="734"/>
      <c r="N53" s="734"/>
      <c r="O53" s="734"/>
      <c r="P53" s="734"/>
      <c r="Q53" s="735"/>
      <c r="R53" s="740"/>
    </row>
    <row r="54" spans="1:28" x14ac:dyDescent="0.3">
      <c r="B54" s="733"/>
      <c r="C54" s="734"/>
      <c r="D54" s="734"/>
      <c r="E54" s="734"/>
      <c r="F54" s="734"/>
      <c r="G54" s="734"/>
      <c r="H54" s="734"/>
      <c r="I54" s="734"/>
      <c r="J54" s="734"/>
      <c r="K54" s="734"/>
      <c r="L54" s="734"/>
      <c r="M54" s="734"/>
      <c r="N54" s="734"/>
      <c r="O54" s="734"/>
      <c r="P54" s="734"/>
      <c r="Q54" s="735"/>
      <c r="R54" s="740"/>
    </row>
    <row r="55" spans="1:28" s="55" customFormat="1" ht="12.5" x14ac:dyDescent="0.25">
      <c r="A55" s="54"/>
      <c r="B55" s="736"/>
      <c r="C55" s="737"/>
      <c r="D55" s="737"/>
      <c r="E55" s="737"/>
      <c r="F55" s="737"/>
      <c r="G55" s="737"/>
      <c r="H55" s="737"/>
      <c r="I55" s="737"/>
      <c r="J55" s="737"/>
      <c r="K55" s="737"/>
      <c r="L55" s="737"/>
      <c r="M55" s="737"/>
      <c r="N55" s="737"/>
      <c r="O55" s="737"/>
      <c r="P55" s="737"/>
      <c r="Q55" s="738"/>
      <c r="R55" s="740"/>
    </row>
    <row r="56" spans="1:28" s="55" customFormat="1" ht="17.25" customHeight="1" x14ac:dyDescent="0.3">
      <c r="A56" s="54"/>
      <c r="B56" s="335" t="s">
        <v>315</v>
      </c>
      <c r="C56" s="335"/>
      <c r="D56" s="335"/>
      <c r="E56" s="335"/>
      <c r="F56" s="335"/>
      <c r="G56" s="335"/>
      <c r="H56" s="335"/>
      <c r="I56" s="335"/>
      <c r="J56" s="335" t="s">
        <v>316</v>
      </c>
      <c r="K56" s="335"/>
      <c r="L56" s="335"/>
      <c r="M56" s="335"/>
      <c r="N56" s="335"/>
      <c r="O56" s="56"/>
      <c r="P56" s="56"/>
      <c r="Q56" s="56"/>
      <c r="R56" s="318" t="s">
        <v>317</v>
      </c>
    </row>
    <row r="57" spans="1:28" ht="20.149999999999999" customHeight="1" x14ac:dyDescent="0.3">
      <c r="B57" s="335" t="s">
        <v>21</v>
      </c>
      <c r="C57" s="335"/>
      <c r="D57" s="545"/>
      <c r="E57" s="545"/>
      <c r="F57" s="545"/>
      <c r="G57" s="545"/>
      <c r="H57" s="545"/>
      <c r="I57" s="545"/>
      <c r="J57" s="335"/>
      <c r="K57" s="545"/>
      <c r="L57" s="545"/>
      <c r="M57" s="545"/>
      <c r="N57" s="545"/>
      <c r="O57" s="545"/>
      <c r="P57" s="545"/>
      <c r="Q57" s="545"/>
      <c r="R57" s="318" t="s">
        <v>98</v>
      </c>
    </row>
    <row r="58" spans="1:28" ht="19.5" customHeight="1" x14ac:dyDescent="0.3">
      <c r="B58" s="335" t="s">
        <v>10</v>
      </c>
      <c r="C58" s="335"/>
      <c r="D58" s="546"/>
      <c r="E58" s="546"/>
      <c r="F58" s="546"/>
      <c r="G58" s="546"/>
      <c r="H58" s="546"/>
      <c r="I58" s="546"/>
      <c r="J58" s="313" t="s">
        <v>11</v>
      </c>
      <c r="K58" s="545"/>
      <c r="L58" s="545"/>
      <c r="M58" s="545"/>
      <c r="N58" s="545"/>
      <c r="O58" s="545"/>
      <c r="P58" s="545"/>
      <c r="Q58" s="545"/>
      <c r="R58" s="318" t="s">
        <v>10</v>
      </c>
    </row>
    <row r="59" spans="1:28" s="55" customFormat="1" ht="6.75" customHeight="1" x14ac:dyDescent="0.3">
      <c r="A59" s="54"/>
      <c r="B59" s="335"/>
      <c r="C59" s="335"/>
      <c r="D59" s="335"/>
      <c r="E59" s="335"/>
      <c r="F59" s="335"/>
      <c r="G59" s="335"/>
      <c r="H59" s="335"/>
      <c r="I59" s="335"/>
      <c r="J59" s="313"/>
      <c r="K59" s="313"/>
      <c r="L59" s="313"/>
      <c r="M59" s="313"/>
      <c r="N59" s="313"/>
      <c r="O59" s="39"/>
      <c r="P59" s="39"/>
      <c r="Q59" s="39"/>
      <c r="R59" s="163"/>
    </row>
    <row r="60" spans="1:28" s="29" customFormat="1" ht="14.5" x14ac:dyDescent="0.35">
      <c r="A60" s="40"/>
      <c r="B60" s="29" t="str">
        <f>'status of document'!B5</f>
        <v>Effective: 1st November 2018</v>
      </c>
      <c r="K60" s="40" t="str">
        <f>'status of document'!B2</f>
        <v>Release Version 5</v>
      </c>
      <c r="Q60" s="161" t="str">
        <f>'status of document'!B7</f>
        <v>© 2018, IRSA</v>
      </c>
      <c r="R60" s="547"/>
    </row>
    <row r="61" spans="1:28" ht="14.5" x14ac:dyDescent="0.35">
      <c r="B61" s="210" t="s">
        <v>359</v>
      </c>
      <c r="C61" s="210"/>
      <c r="D61" s="210"/>
      <c r="E61" s="210"/>
      <c r="F61" s="210"/>
      <c r="G61" s="210"/>
      <c r="H61" s="210"/>
      <c r="I61" s="210"/>
      <c r="J61" s="210"/>
      <c r="K61" s="210"/>
      <c r="L61" s="210"/>
      <c r="M61" s="210"/>
      <c r="N61" s="210"/>
      <c r="O61" s="210"/>
      <c r="P61" s="210"/>
      <c r="Q61" s="210"/>
      <c r="R61" s="318" t="s">
        <v>104</v>
      </c>
    </row>
    <row r="63" spans="1:28" ht="15.5" x14ac:dyDescent="0.35">
      <c r="B63" s="530" t="s">
        <v>305</v>
      </c>
    </row>
  </sheetData>
  <sheetProtection algorithmName="SHA-512" hashValue="Z9l99CnIcb7eJro3hmIhZ1SSh52iokkfmJ+771ibTb8hbNiqdSTUw5osJSoJObxeawX/x+TVG8btalLYH4U2QQ==" saltValue="T4ghmXv4O3hPl7YGJrZtcQ==" spinCount="100000" sheet="1" objects="1" scenarios="1" selectLockedCells="1"/>
  <mergeCells count="9">
    <mergeCell ref="B52:Q55"/>
    <mergeCell ref="R52:R55"/>
    <mergeCell ref="P5:Q5"/>
    <mergeCell ref="P8:Q8"/>
    <mergeCell ref="B51:Q51"/>
    <mergeCell ref="C5:E5"/>
    <mergeCell ref="G5:O5"/>
    <mergeCell ref="P27:Q29"/>
    <mergeCell ref="P31:Q33"/>
  </mergeCells>
  <pageMargins left="0.70866141732283472" right="0.70866141732283472" top="0.55118110236220474" bottom="0.55118110236220474" header="0.31496062992125984" footer="0.31496062992125984"/>
  <pageSetup paperSize="9" scale="7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8</vt:i4>
      </vt:variant>
    </vt:vector>
  </HeadingPairs>
  <TitlesOfParts>
    <vt:vector size="16" baseType="lpstr">
      <vt:lpstr>status of document</vt:lpstr>
      <vt:lpstr>sail maker guidance</vt:lpstr>
      <vt:lpstr>boat-rig-sail ccf</vt:lpstr>
      <vt:lpstr>data entry &amp; rating calculation</vt:lpstr>
      <vt:lpstr>certificate page 1</vt:lpstr>
      <vt:lpstr>sail 1 - page 2</vt:lpstr>
      <vt:lpstr>sail 2 - page 3</vt:lpstr>
      <vt:lpstr>spar - page 4</vt:lpstr>
      <vt:lpstr>'boat-rig-sail ccf'!Druckbereich</vt:lpstr>
      <vt:lpstr>'certificate page 1'!Druckbereich</vt:lpstr>
      <vt:lpstr>'data entry &amp; rating calculation'!Druckbereich</vt:lpstr>
      <vt:lpstr>'sail 1 - page 2'!Druckbereich</vt:lpstr>
      <vt:lpstr>'sail 2 - page 3'!Druckbereich</vt:lpstr>
      <vt:lpstr>'sail maker guidance'!Druckbereich</vt:lpstr>
      <vt:lpstr>'spar - page 4'!Druckbereich</vt:lpstr>
      <vt:lpstr>'status of document'!Druckbereich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10R form certificate</dc:title>
  <dc:creator>RG</dc:creator>
  <cp:lastModifiedBy>Henning Faas</cp:lastModifiedBy>
  <cp:lastPrinted>2018-10-27T07:26:00Z</cp:lastPrinted>
  <dcterms:created xsi:type="dcterms:W3CDTF">2000-11-23T23:34:16Z</dcterms:created>
  <dcterms:modified xsi:type="dcterms:W3CDTF">2018-10-29T11:06:55Z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