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nni\Dropbox\IRSA\Classes\TenRater\2020\"/>
    </mc:Choice>
  </mc:AlternateContent>
  <xr:revisionPtr revIDLastSave="0" documentId="8_{C242DFFA-B093-4C21-BD64-620A1B63A48C}" xr6:coauthVersionLast="45" xr6:coauthVersionMax="45" xr10:uidLastSave="{00000000-0000-0000-0000-000000000000}"/>
  <workbookProtection workbookPassword="CB97" lockStructure="1"/>
  <bookViews>
    <workbookView xWindow="-108" yWindow="-108" windowWidth="23256" windowHeight="12576" tabRatio="877" xr2:uid="{00000000-000D-0000-FFFF-FFFF00000000}"/>
  </bookViews>
  <sheets>
    <sheet name="status of document" sheetId="8" r:id="rId1"/>
    <sheet name="sail maker guidance" sheetId="6" r:id="rId2"/>
    <sheet name="boat-rig-sail ccf" sheetId="13" r:id="rId3"/>
    <sheet name="data entry &amp; rating calculation" sheetId="12" r:id="rId4"/>
    <sheet name="sail 1 calculations" sheetId="5" r:id="rId5"/>
    <sheet name="sail 2 calculations" sheetId="9" r:id="rId6"/>
    <sheet name="spar calculations" sheetId="10" r:id="rId7"/>
    <sheet name="certificate" sheetId="14" r:id="rId8"/>
  </sheets>
  <definedNames>
    <definedName name="_xlnm.Print_Area" localSheetId="2">'boat-rig-sail ccf'!$B$2:$L$42</definedName>
    <definedName name="_xlnm.Print_Area" localSheetId="7">certificate!$B$2:$I$55</definedName>
    <definedName name="_xlnm.Print_Area" localSheetId="3">'data entry &amp; rating calculation'!$B$2:$J$41</definedName>
    <definedName name="_xlnm.Print_Area" localSheetId="4">'sail 1 calculations'!$B$2:$P$70</definedName>
    <definedName name="_xlnm.Print_Area" localSheetId="5">'sail 2 calculations'!$B$2:$P$70</definedName>
    <definedName name="_xlnm.Print_Area" localSheetId="1">'sail maker guidance'!$B$2:$J$52</definedName>
    <definedName name="_xlnm.Print_Area" localSheetId="6">'spar calculations'!$B$2:$Q$61</definedName>
    <definedName name="_xlnm.Print_Area" localSheetId="0">'status of document'!$A$1:$H$10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5" i="14" l="1"/>
  <c r="O6" i="5"/>
  <c r="B41" i="12" l="1"/>
  <c r="H55" i="14" l="1"/>
  <c r="T17" i="12" l="1"/>
  <c r="T16" i="12"/>
  <c r="B55" i="14" l="1"/>
  <c r="D43" i="14"/>
  <c r="D42" i="14"/>
  <c r="D41" i="14"/>
  <c r="D40" i="14"/>
  <c r="D39" i="14"/>
  <c r="D38" i="14"/>
  <c r="D37" i="14"/>
  <c r="D36" i="14"/>
  <c r="D35" i="14"/>
  <c r="D34" i="14"/>
  <c r="D33" i="14"/>
  <c r="D32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F36" i="14"/>
  <c r="F35" i="14"/>
  <c r="F34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H13" i="14"/>
  <c r="E13" i="14"/>
  <c r="G12" i="14"/>
  <c r="G11" i="14"/>
  <c r="G10" i="14"/>
  <c r="G9" i="14"/>
  <c r="G8" i="14"/>
  <c r="G7" i="14"/>
  <c r="G6" i="14"/>
  <c r="P27" i="10"/>
  <c r="K35" i="5"/>
  <c r="K35" i="9"/>
  <c r="O27" i="12"/>
  <c r="P27" i="12" s="1"/>
  <c r="L27" i="12" s="1"/>
  <c r="L35" i="13"/>
  <c r="L34" i="13"/>
  <c r="L33" i="13"/>
  <c r="L32" i="13"/>
  <c r="L31" i="13"/>
  <c r="L30" i="13"/>
  <c r="L29" i="13"/>
  <c r="L28" i="13"/>
  <c r="L20" i="13"/>
  <c r="L19" i="13"/>
  <c r="L18" i="13"/>
  <c r="L17" i="13"/>
  <c r="L16" i="13"/>
  <c r="L15" i="13"/>
  <c r="AM9" i="5"/>
  <c r="AN35" i="5"/>
  <c r="AM27" i="5"/>
  <c r="AM9" i="9"/>
  <c r="AN35" i="9"/>
  <c r="AM31" i="9"/>
  <c r="AM29" i="9"/>
  <c r="AM13" i="9"/>
  <c r="U28" i="10"/>
  <c r="U29" i="10"/>
  <c r="U30" i="10"/>
  <c r="U31" i="10"/>
  <c r="U32" i="10"/>
  <c r="U33" i="10"/>
  <c r="U34" i="10"/>
  <c r="U35" i="10"/>
  <c r="U36" i="10"/>
  <c r="U24" i="10"/>
  <c r="U25" i="10"/>
  <c r="U26" i="10"/>
  <c r="U27" i="10"/>
  <c r="U37" i="10"/>
  <c r="W37" i="10"/>
  <c r="T37" i="10"/>
  <c r="X37" i="10" s="1"/>
  <c r="S15" i="10"/>
  <c r="S17" i="10"/>
  <c r="S19" i="10"/>
  <c r="S21" i="10"/>
  <c r="S23" i="10"/>
  <c r="S25" i="10"/>
  <c r="S27" i="10"/>
  <c r="S29" i="10"/>
  <c r="S31" i="10"/>
  <c r="S33" i="10"/>
  <c r="S35" i="10"/>
  <c r="U19" i="10"/>
  <c r="X18" i="10" s="1"/>
  <c r="X19" i="10" s="1"/>
  <c r="U13" i="10"/>
  <c r="Y18" i="10" s="1"/>
  <c r="U15" i="10"/>
  <c r="Y17" i="10" s="1"/>
  <c r="Y26" i="9"/>
  <c r="Y27" i="9" s="1"/>
  <c r="Z25" i="9"/>
  <c r="AB25" i="9" s="1"/>
  <c r="Y26" i="5"/>
  <c r="Y27" i="5" s="1"/>
  <c r="Z27" i="5" s="1"/>
  <c r="AB27" i="5" s="1"/>
  <c r="Z25" i="5"/>
  <c r="T28" i="9"/>
  <c r="AP28" i="9" s="1"/>
  <c r="T35" i="9"/>
  <c r="AP35" i="9" s="1"/>
  <c r="T34" i="9"/>
  <c r="AP34" i="9" s="1"/>
  <c r="T33" i="9"/>
  <c r="AP33" i="9" s="1"/>
  <c r="T32" i="9"/>
  <c r="AP32" i="9" s="1"/>
  <c r="T31" i="9"/>
  <c r="AP31" i="9" s="1"/>
  <c r="T30" i="9"/>
  <c r="AP30" i="9" s="1"/>
  <c r="T29" i="9"/>
  <c r="AP29" i="9" s="1"/>
  <c r="T25" i="9"/>
  <c r="AP25" i="9" s="1"/>
  <c r="T26" i="9"/>
  <c r="AP26" i="9" s="1"/>
  <c r="T27" i="9"/>
  <c r="AP27" i="9" s="1"/>
  <c r="T36" i="9"/>
  <c r="AP36" i="9" s="1"/>
  <c r="T12" i="9"/>
  <c r="T11" i="9"/>
  <c r="T13" i="9"/>
  <c r="T14" i="9"/>
  <c r="T15" i="9"/>
  <c r="T16" i="9"/>
  <c r="T17" i="9"/>
  <c r="T18" i="9"/>
  <c r="Y18" i="9" s="1"/>
  <c r="AF24" i="9" s="1"/>
  <c r="T19" i="9"/>
  <c r="Y19" i="9" s="1"/>
  <c r="T20" i="9"/>
  <c r="Y20" i="9" s="1"/>
  <c r="AF26" i="9" s="1"/>
  <c r="C33" i="9"/>
  <c r="T21" i="9"/>
  <c r="X21" i="9" s="1"/>
  <c r="T22" i="9"/>
  <c r="Y22" i="9" s="1"/>
  <c r="T28" i="5"/>
  <c r="AP28" i="5" s="1"/>
  <c r="T35" i="5"/>
  <c r="AP35" i="5" s="1"/>
  <c r="T34" i="5"/>
  <c r="AP34" i="5" s="1"/>
  <c r="T33" i="5"/>
  <c r="AP33" i="5" s="1"/>
  <c r="T32" i="5"/>
  <c r="AP32" i="5"/>
  <c r="T31" i="5"/>
  <c r="AP31" i="5" s="1"/>
  <c r="T30" i="5"/>
  <c r="AP30" i="5" s="1"/>
  <c r="T29" i="5"/>
  <c r="AP29" i="5" s="1"/>
  <c r="T25" i="5"/>
  <c r="AP25" i="5" s="1"/>
  <c r="T26" i="5"/>
  <c r="AP26" i="5" s="1"/>
  <c r="T27" i="5"/>
  <c r="AP27" i="5" s="1"/>
  <c r="T36" i="5"/>
  <c r="AP36" i="5" s="1"/>
  <c r="T12" i="5"/>
  <c r="T11" i="5"/>
  <c r="T13" i="5"/>
  <c r="T14" i="5"/>
  <c r="T15" i="5"/>
  <c r="T16" i="5"/>
  <c r="T17" i="5"/>
  <c r="T18" i="5"/>
  <c r="T19" i="5"/>
  <c r="Y19" i="5" s="1"/>
  <c r="AF25" i="5" s="1"/>
  <c r="T20" i="5"/>
  <c r="T22" i="5"/>
  <c r="Y22" i="5" s="1"/>
  <c r="AM11" i="5"/>
  <c r="AM38" i="5"/>
  <c r="AM45" i="5"/>
  <c r="AM44" i="5"/>
  <c r="AM43" i="5"/>
  <c r="AM42" i="5"/>
  <c r="AM41" i="5"/>
  <c r="AM40" i="5"/>
  <c r="AM39" i="5"/>
  <c r="AM37" i="5"/>
  <c r="AN46" i="5"/>
  <c r="E54" i="5" s="1"/>
  <c r="I54" i="5" s="1"/>
  <c r="AN34" i="5"/>
  <c r="AM13" i="5"/>
  <c r="AM15" i="5"/>
  <c r="AM17" i="5"/>
  <c r="AM19" i="5"/>
  <c r="AM21" i="5"/>
  <c r="AM23" i="5"/>
  <c r="AM25" i="5"/>
  <c r="AM29" i="5"/>
  <c r="AM31" i="5"/>
  <c r="AM11" i="9"/>
  <c r="AM38" i="9"/>
  <c r="AM45" i="9"/>
  <c r="AM44" i="9"/>
  <c r="AM43" i="9"/>
  <c r="AM42" i="9"/>
  <c r="AM41" i="9"/>
  <c r="AM40" i="9"/>
  <c r="AM39" i="9"/>
  <c r="AM37" i="9"/>
  <c r="AN46" i="9"/>
  <c r="AN34" i="9"/>
  <c r="AM15" i="9"/>
  <c r="AM17" i="9"/>
  <c r="AM19" i="9"/>
  <c r="AM21" i="9"/>
  <c r="AM23" i="9"/>
  <c r="AM25" i="9"/>
  <c r="AM27" i="9"/>
  <c r="T12" i="10"/>
  <c r="E40" i="10" s="1"/>
  <c r="I40" i="10" s="1"/>
  <c r="T10" i="10"/>
  <c r="Q17" i="10"/>
  <c r="Q23" i="10" s="1"/>
  <c r="Q25" i="10" s="1"/>
  <c r="Q44" i="10" s="1"/>
  <c r="T15" i="12" s="1"/>
  <c r="T19" i="12" s="1"/>
  <c r="W12" i="10"/>
  <c r="N25" i="12"/>
  <c r="J15" i="12"/>
  <c r="F40" i="14" s="1"/>
  <c r="J21" i="6"/>
  <c r="X13" i="10"/>
  <c r="P5" i="10"/>
  <c r="O6" i="9"/>
  <c r="G8" i="13"/>
  <c r="G7" i="13"/>
  <c r="G6" i="13"/>
  <c r="G5" i="13"/>
  <c r="C13" i="6"/>
  <c r="C12" i="6"/>
  <c r="C11" i="6"/>
  <c r="C10" i="6"/>
  <c r="C9" i="6"/>
  <c r="Q60" i="10"/>
  <c r="K60" i="10"/>
  <c r="B60" i="10"/>
  <c r="J12" i="10"/>
  <c r="J41" i="13"/>
  <c r="H41" i="13"/>
  <c r="B41" i="13"/>
  <c r="J40" i="12"/>
  <c r="H40" i="12"/>
  <c r="B40" i="12"/>
  <c r="AG11" i="9"/>
  <c r="AG11" i="5"/>
  <c r="P69" i="9"/>
  <c r="J69" i="9"/>
  <c r="B69" i="9"/>
  <c r="Y55" i="9"/>
  <c r="AI25" i="9"/>
  <c r="AJ25" i="9" s="1"/>
  <c r="AK25" i="9" s="1"/>
  <c r="A46" i="9" s="1"/>
  <c r="AM36" i="9"/>
  <c r="AI21" i="9"/>
  <c r="AJ21" i="9" s="1"/>
  <c r="AI20" i="9"/>
  <c r="AJ20" i="9" s="1"/>
  <c r="AI19" i="9"/>
  <c r="AI18" i="9"/>
  <c r="AJ18" i="9" s="1"/>
  <c r="AK18" i="9" s="1"/>
  <c r="A27" i="9" s="1"/>
  <c r="X25" i="9"/>
  <c r="AI17" i="9"/>
  <c r="AJ17" i="9" s="1"/>
  <c r="K23" i="9"/>
  <c r="AI16" i="9"/>
  <c r="AJ16" i="9" s="1"/>
  <c r="K22" i="9"/>
  <c r="AI15" i="9"/>
  <c r="AJ15" i="9" s="1"/>
  <c r="AK15" i="9" s="1"/>
  <c r="A21" i="9" s="1"/>
  <c r="K20" i="9"/>
  <c r="K19" i="9"/>
  <c r="AI14" i="9"/>
  <c r="AJ14" i="9" s="1"/>
  <c r="K17" i="9"/>
  <c r="AI13" i="9"/>
  <c r="AJ13" i="9" s="1"/>
  <c r="AI12" i="9"/>
  <c r="AJ12" i="9" s="1"/>
  <c r="AK12" i="9" s="1"/>
  <c r="A15" i="9" s="1"/>
  <c r="K14" i="9"/>
  <c r="AI11" i="9"/>
  <c r="AJ11" i="9" s="1"/>
  <c r="AI10" i="9"/>
  <c r="AJ10" i="9" s="1"/>
  <c r="AI9" i="9"/>
  <c r="K8" i="9"/>
  <c r="X25" i="5"/>
  <c r="K8" i="5"/>
  <c r="AI9" i="5"/>
  <c r="AI10" i="5"/>
  <c r="AJ10" i="5" s="1"/>
  <c r="AI11" i="5"/>
  <c r="AJ11" i="5" s="1"/>
  <c r="AI12" i="5"/>
  <c r="AJ12" i="5" s="1"/>
  <c r="AK12" i="5" s="1"/>
  <c r="A15" i="5" s="1"/>
  <c r="AI13" i="5"/>
  <c r="AJ13" i="5" s="1"/>
  <c r="K14" i="5"/>
  <c r="AI14" i="5"/>
  <c r="AJ14" i="5" s="1"/>
  <c r="AK14" i="5"/>
  <c r="A19" i="5" s="1"/>
  <c r="AI15" i="5"/>
  <c r="AJ15" i="5" s="1"/>
  <c r="AI16" i="5"/>
  <c r="AJ16" i="5" s="1"/>
  <c r="K17" i="5"/>
  <c r="AI17" i="5"/>
  <c r="AJ17" i="5" s="1"/>
  <c r="AK17" i="5" s="1"/>
  <c r="A25" i="5" s="1"/>
  <c r="AI18" i="5"/>
  <c r="K19" i="5"/>
  <c r="AI19" i="5"/>
  <c r="K20" i="5"/>
  <c r="AI20" i="5"/>
  <c r="AJ20" i="5" s="1"/>
  <c r="AK20" i="5" s="1"/>
  <c r="A31" i="5" s="1"/>
  <c r="AI21" i="5"/>
  <c r="K22" i="5"/>
  <c r="K23" i="5"/>
  <c r="C33" i="5"/>
  <c r="T21" i="5"/>
  <c r="Y21" i="5" s="1"/>
  <c r="AM36" i="5"/>
  <c r="B69" i="5"/>
  <c r="J69" i="5"/>
  <c r="P69" i="5"/>
  <c r="B51" i="6"/>
  <c r="G51" i="6"/>
  <c r="J51" i="6"/>
  <c r="Y55" i="5"/>
  <c r="Q38" i="10"/>
  <c r="G13" i="9" a="1"/>
  <c r="G13" i="5" a="1"/>
  <c r="E48" i="5" l="1"/>
  <c r="I48" i="5" s="1"/>
  <c r="AM33" i="5"/>
  <c r="E50" i="5" s="1"/>
  <c r="K48" i="5" s="1"/>
  <c r="P48" i="5" s="1"/>
  <c r="C42" i="10"/>
  <c r="K40" i="10" s="1"/>
  <c r="Q40" i="10" s="1"/>
  <c r="Q42" i="10" s="1"/>
  <c r="AM46" i="5"/>
  <c r="E56" i="5" s="1"/>
  <c r="K54" i="5" s="1"/>
  <c r="Y28" i="5"/>
  <c r="Y29" i="5" s="1"/>
  <c r="E48" i="9"/>
  <c r="I48" i="9" s="1"/>
  <c r="AM33" i="9"/>
  <c r="E50" i="9" s="1"/>
  <c r="K48" i="9" s="1"/>
  <c r="E54" i="9"/>
  <c r="I54" i="9" s="1"/>
  <c r="AM46" i="9"/>
  <c r="E56" i="9" s="1"/>
  <c r="K54" i="9" s="1"/>
  <c r="F19" i="12"/>
  <c r="AQ11" i="9"/>
  <c r="AF28" i="9"/>
  <c r="AG28" i="9" s="1"/>
  <c r="Q48" i="10"/>
  <c r="AQ11" i="5"/>
  <c r="AF28" i="5"/>
  <c r="AG28" i="5" s="1"/>
  <c r="AK15" i="5"/>
  <c r="A21" i="5" s="1"/>
  <c r="AK10" i="9"/>
  <c r="A11" i="9" s="1"/>
  <c r="X36" i="10"/>
  <c r="V36" i="10" s="1"/>
  <c r="W36" i="10" s="1"/>
  <c r="AK13" i="9"/>
  <c r="A17" i="9" s="1"/>
  <c r="U21" i="5"/>
  <c r="V21" i="5" s="1"/>
  <c r="Z26" i="5"/>
  <c r="AB26" i="5" s="1"/>
  <c r="AK14" i="9"/>
  <c r="A19" i="9" s="1"/>
  <c r="Y15" i="5"/>
  <c r="AF21" i="5" s="1"/>
  <c r="X25" i="10"/>
  <c r="Y12" i="5"/>
  <c r="AF18" i="5" s="1"/>
  <c r="U11" i="5"/>
  <c r="V11" i="5" s="1"/>
  <c r="X31" i="10"/>
  <c r="U19" i="5"/>
  <c r="V19" i="5" s="1"/>
  <c r="X30" i="10"/>
  <c r="Y14" i="9"/>
  <c r="AF20" i="9" s="1"/>
  <c r="X24" i="10"/>
  <c r="X29" i="10"/>
  <c r="Y11" i="5"/>
  <c r="AF17" i="5" s="1"/>
  <c r="X34" i="10"/>
  <c r="U14" i="5"/>
  <c r="V14" i="5" s="1"/>
  <c r="U18" i="5"/>
  <c r="V18" i="5" s="1"/>
  <c r="AI27" i="5"/>
  <c r="AJ27" i="5" s="1"/>
  <c r="U16" i="5"/>
  <c r="V16" i="5" s="1"/>
  <c r="U20" i="9"/>
  <c r="V20" i="9" s="1"/>
  <c r="Y17" i="5"/>
  <c r="AF23" i="5" s="1"/>
  <c r="U22" i="5"/>
  <c r="V22" i="5" s="1"/>
  <c r="U12" i="5"/>
  <c r="V12" i="5" s="1"/>
  <c r="X20" i="9"/>
  <c r="AG26" i="9" s="1"/>
  <c r="Y21" i="9"/>
  <c r="Z22" i="9" s="1"/>
  <c r="U11" i="9"/>
  <c r="V11" i="9" s="1"/>
  <c r="X33" i="10"/>
  <c r="X27" i="10"/>
  <c r="Y16" i="5"/>
  <c r="X26" i="10"/>
  <c r="U22" i="9"/>
  <c r="V22" i="9" s="1"/>
  <c r="Y13" i="5"/>
  <c r="Y11" i="9"/>
  <c r="AF17" i="9" s="1"/>
  <c r="Y15" i="9"/>
  <c r="AF21" i="9" s="1"/>
  <c r="U14" i="9"/>
  <c r="V14" i="9" s="1"/>
  <c r="U16" i="9"/>
  <c r="V16" i="9" s="1"/>
  <c r="Y13" i="9"/>
  <c r="U18" i="9"/>
  <c r="V18" i="9" s="1"/>
  <c r="AF25" i="9"/>
  <c r="Z19" i="9"/>
  <c r="AF27" i="5"/>
  <c r="Z22" i="5"/>
  <c r="U20" i="5"/>
  <c r="V20" i="5" s="1"/>
  <c r="U15" i="5"/>
  <c r="V15" i="5" s="1"/>
  <c r="X28" i="10"/>
  <c r="X32" i="10"/>
  <c r="X21" i="5"/>
  <c r="X20" i="5" s="1"/>
  <c r="X19" i="5" s="1"/>
  <c r="U13" i="9"/>
  <c r="V13" i="9" s="1"/>
  <c r="Y17" i="9"/>
  <c r="AF23" i="9" s="1"/>
  <c r="U21" i="9"/>
  <c r="V21" i="9" s="1"/>
  <c r="Y12" i="9"/>
  <c r="Y20" i="5"/>
  <c r="Z21" i="5" s="1"/>
  <c r="X35" i="10"/>
  <c r="U19" i="9"/>
  <c r="V19" i="9" s="1"/>
  <c r="U12" i="9"/>
  <c r="V12" i="9" s="1"/>
  <c r="G13" i="9"/>
  <c r="P52" i="9" s="1"/>
  <c r="S15" i="12" s="1"/>
  <c r="G13" i="5"/>
  <c r="P52" i="5" s="1"/>
  <c r="R15" i="12" s="1"/>
  <c r="AJ19" i="5"/>
  <c r="AK19" i="5" s="1"/>
  <c r="A29" i="5" s="1"/>
  <c r="U15" i="9"/>
  <c r="V15" i="9" s="1"/>
  <c r="Z20" i="9"/>
  <c r="AJ19" i="9"/>
  <c r="AK19" i="9" s="1"/>
  <c r="A29" i="9" s="1"/>
  <c r="U17" i="9"/>
  <c r="V17" i="9" s="1"/>
  <c r="AK10" i="5"/>
  <c r="A11" i="5" s="1"/>
  <c r="AJ9" i="9"/>
  <c r="AK9" i="9" s="1"/>
  <c r="A9" i="9" s="1"/>
  <c r="Y16" i="9"/>
  <c r="O12" i="5"/>
  <c r="I15" i="6"/>
  <c r="C53" i="14" s="1"/>
  <c r="AG12" i="5"/>
  <c r="AG13" i="5" s="1"/>
  <c r="AK11" i="9"/>
  <c r="A13" i="9" s="1"/>
  <c r="AP37" i="9"/>
  <c r="AJ18" i="5"/>
  <c r="AK18" i="5" s="1"/>
  <c r="A27" i="5" s="1"/>
  <c r="AK16" i="5"/>
  <c r="A23" i="5" s="1"/>
  <c r="AK16" i="9"/>
  <c r="A23" i="9" s="1"/>
  <c r="AK17" i="9"/>
  <c r="A25" i="9" s="1"/>
  <c r="AK21" i="9"/>
  <c r="A34" i="9" s="1"/>
  <c r="P54" i="5"/>
  <c r="R16" i="12" s="1"/>
  <c r="AJ9" i="5"/>
  <c r="AK9" i="5" s="1"/>
  <c r="A9" i="5" s="1"/>
  <c r="Y28" i="9"/>
  <c r="Z27" i="9"/>
  <c r="AJ21" i="5"/>
  <c r="AK21" i="5" s="1"/>
  <c r="A34" i="5" s="1"/>
  <c r="AK11" i="5"/>
  <c r="A13" i="5" s="1"/>
  <c r="AG12" i="9"/>
  <c r="O12" i="9"/>
  <c r="J15" i="6"/>
  <c r="D53" i="14" s="1"/>
  <c r="Y18" i="5"/>
  <c r="U17" i="5"/>
  <c r="V17" i="5" s="1"/>
  <c r="Y14" i="5"/>
  <c r="U13" i="5"/>
  <c r="V13" i="5" s="1"/>
  <c r="AC25" i="5"/>
  <c r="AI25" i="5"/>
  <c r="U26" i="5"/>
  <c r="AB25" i="5"/>
  <c r="AK13" i="5"/>
  <c r="A17" i="5" s="1"/>
  <c r="AK20" i="9"/>
  <c r="A31" i="9" s="1"/>
  <c r="AP37" i="5"/>
  <c r="AC25" i="9"/>
  <c r="AD25" i="9" s="1"/>
  <c r="Z26" i="9"/>
  <c r="Z28" i="5" l="1"/>
  <c r="AB28" i="5" s="1"/>
  <c r="C46" i="5"/>
  <c r="R19" i="12"/>
  <c r="P48" i="9"/>
  <c r="P54" i="9"/>
  <c r="S16" i="12" s="1"/>
  <c r="S19" i="12" s="1"/>
  <c r="C46" i="9"/>
  <c r="AI26" i="5"/>
  <c r="AJ26" i="5" s="1"/>
  <c r="AK26" i="5" s="1"/>
  <c r="A45" i="5" s="1"/>
  <c r="AA27" i="5"/>
  <c r="X27" i="5" s="1"/>
  <c r="V26" i="5"/>
  <c r="AA26" i="5"/>
  <c r="X26" i="5" s="1"/>
  <c r="V35" i="10"/>
  <c r="W35" i="10" s="1"/>
  <c r="H19" i="12"/>
  <c r="F41" i="14" s="1"/>
  <c r="Z14" i="9"/>
  <c r="Z12" i="5"/>
  <c r="Z17" i="5"/>
  <c r="AK27" i="5"/>
  <c r="A44" i="5" s="1"/>
  <c r="X19" i="9"/>
  <c r="X18" i="9" s="1"/>
  <c r="X17" i="9" s="1"/>
  <c r="X16" i="9" s="1"/>
  <c r="X15" i="9" s="1"/>
  <c r="X14" i="9" s="1"/>
  <c r="AG20" i="9" s="1"/>
  <c r="Z18" i="9"/>
  <c r="Z21" i="9"/>
  <c r="AF27" i="9"/>
  <c r="AG27" i="9" s="1"/>
  <c r="Z15" i="9"/>
  <c r="Z13" i="9"/>
  <c r="AF22" i="5"/>
  <c r="Z16" i="5"/>
  <c r="AF19" i="9"/>
  <c r="Z13" i="5"/>
  <c r="AF19" i="5"/>
  <c r="Z12" i="9"/>
  <c r="AF18" i="9"/>
  <c r="AG27" i="5"/>
  <c r="AF26" i="5"/>
  <c r="AG26" i="5" s="1"/>
  <c r="Z20" i="5"/>
  <c r="AF22" i="9"/>
  <c r="Z17" i="9"/>
  <c r="Z16" i="9"/>
  <c r="P58" i="5"/>
  <c r="F38" i="14" s="1"/>
  <c r="AJ25" i="5"/>
  <c r="AK25" i="5" s="1"/>
  <c r="A46" i="5" s="1"/>
  <c r="J16" i="6"/>
  <c r="D54" i="14" s="1"/>
  <c r="O13" i="9"/>
  <c r="AI27" i="9"/>
  <c r="AA27" i="9"/>
  <c r="X27" i="9" s="1"/>
  <c r="AB27" i="9"/>
  <c r="U26" i="9"/>
  <c r="V26" i="9" s="1"/>
  <c r="AP39" i="9"/>
  <c r="AP40" i="9"/>
  <c r="AB26" i="9"/>
  <c r="AA26" i="9"/>
  <c r="X26" i="9" s="1"/>
  <c r="AI26" i="9"/>
  <c r="AD25" i="5"/>
  <c r="Z19" i="5"/>
  <c r="AF24" i="5"/>
  <c r="Z18" i="5"/>
  <c r="Y29" i="9"/>
  <c r="Z28" i="9"/>
  <c r="U27" i="9" s="1"/>
  <c r="V27" i="9" s="1"/>
  <c r="O13" i="5"/>
  <c r="I16" i="6"/>
  <c r="C54" i="14" s="1"/>
  <c r="X18" i="5"/>
  <c r="X17" i="5" s="1"/>
  <c r="AG25" i="5"/>
  <c r="AG13" i="9"/>
  <c r="AP39" i="5"/>
  <c r="AP40" i="5"/>
  <c r="Z14" i="5"/>
  <c r="AF20" i="5"/>
  <c r="Z15" i="5"/>
  <c r="Y30" i="5"/>
  <c r="Z29" i="5"/>
  <c r="AI28" i="5" l="1"/>
  <c r="AJ28" i="5" s="1"/>
  <c r="AK28" i="5" s="1"/>
  <c r="A43" i="5" s="1"/>
  <c r="U27" i="5"/>
  <c r="V27" i="5" s="1"/>
  <c r="AA28" i="5"/>
  <c r="X28" i="5" s="1"/>
  <c r="T14" i="12"/>
  <c r="T20" i="12" s="1"/>
  <c r="P58" i="9"/>
  <c r="F39" i="14" s="1"/>
  <c r="V34" i="10"/>
  <c r="V33" i="10" s="1"/>
  <c r="X13" i="9"/>
  <c r="X12" i="9" s="1"/>
  <c r="X11" i="9" s="1"/>
  <c r="AG23" i="9"/>
  <c r="AG25" i="9"/>
  <c r="AG22" i="9"/>
  <c r="AG24" i="9"/>
  <c r="AG21" i="9"/>
  <c r="AG24" i="5"/>
  <c r="AI29" i="5"/>
  <c r="AB29" i="5"/>
  <c r="AA29" i="5"/>
  <c r="X29" i="5" s="1"/>
  <c r="U28" i="5"/>
  <c r="V28" i="5" s="1"/>
  <c r="Z29" i="9"/>
  <c r="Y30" i="9"/>
  <c r="AJ27" i="9"/>
  <c r="AK27" i="9" s="1"/>
  <c r="A44" i="9" s="1"/>
  <c r="Z30" i="5"/>
  <c r="Y31" i="5"/>
  <c r="AP41" i="5"/>
  <c r="AP41" i="9"/>
  <c r="AG23" i="5"/>
  <c r="X16" i="5"/>
  <c r="AA28" i="9"/>
  <c r="X28" i="9" s="1"/>
  <c r="AI28" i="9"/>
  <c r="AB28" i="9"/>
  <c r="AJ26" i="9"/>
  <c r="AK26" i="9" s="1"/>
  <c r="A45" i="9" s="1"/>
  <c r="B19" i="12"/>
  <c r="R14" i="12" s="1"/>
  <c r="R20" i="12" s="1"/>
  <c r="D19" i="12" l="1"/>
  <c r="S14" i="12" s="1"/>
  <c r="S20" i="12" s="1"/>
  <c r="R21" i="12" s="1"/>
  <c r="W34" i="10"/>
  <c r="AG18" i="9"/>
  <c r="AG19" i="9"/>
  <c r="V32" i="10"/>
  <c r="W33" i="10"/>
  <c r="AI30" i="5"/>
  <c r="AB30" i="5"/>
  <c r="AA30" i="5"/>
  <c r="X30" i="5" s="1"/>
  <c r="U29" i="5"/>
  <c r="V29" i="5" s="1"/>
  <c r="AA29" i="9"/>
  <c r="X29" i="9" s="1"/>
  <c r="AI29" i="9"/>
  <c r="AB29" i="9"/>
  <c r="U28" i="9"/>
  <c r="V28" i="9" s="1"/>
  <c r="C34" i="5"/>
  <c r="K44" i="5"/>
  <c r="C35" i="5"/>
  <c r="AG17" i="9"/>
  <c r="AR11" i="9"/>
  <c r="AQ12" i="9"/>
  <c r="AJ28" i="9"/>
  <c r="AK28" i="9" s="1"/>
  <c r="A43" i="9" s="1"/>
  <c r="Z31" i="5"/>
  <c r="Y32" i="5"/>
  <c r="Y31" i="9"/>
  <c r="Z30" i="9"/>
  <c r="X15" i="5"/>
  <c r="AG22" i="5"/>
  <c r="K44" i="9"/>
  <c r="C34" i="9"/>
  <c r="C35" i="9"/>
  <c r="AJ29" i="5"/>
  <c r="AK29" i="5" s="1"/>
  <c r="A42" i="5" s="1"/>
  <c r="R22" i="12" l="1"/>
  <c r="R23" i="12" s="1"/>
  <c r="R24" i="12" s="1"/>
  <c r="B4" i="12" s="1"/>
  <c r="J19" i="12"/>
  <c r="D22" i="12" s="1"/>
  <c r="J22" i="12" s="1"/>
  <c r="D25" i="12" s="1"/>
  <c r="W32" i="10"/>
  <c r="V31" i="10"/>
  <c r="AI30" i="9"/>
  <c r="AB30" i="9"/>
  <c r="AA30" i="9"/>
  <c r="X30" i="9" s="1"/>
  <c r="U29" i="9"/>
  <c r="V29" i="9" s="1"/>
  <c r="AG21" i="5"/>
  <c r="X14" i="5"/>
  <c r="AJ30" i="5"/>
  <c r="AK30" i="5" s="1"/>
  <c r="A41" i="5" s="1"/>
  <c r="Y33" i="5"/>
  <c r="Z32" i="5"/>
  <c r="AG15" i="9"/>
  <c r="AG14" i="9"/>
  <c r="AJ29" i="9"/>
  <c r="AK29" i="9" s="1"/>
  <c r="A42" i="9" s="1"/>
  <c r="Z31" i="9"/>
  <c r="Y32" i="9"/>
  <c r="AI31" i="5"/>
  <c r="AB31" i="5"/>
  <c r="AA31" i="5"/>
  <c r="X31" i="5" s="1"/>
  <c r="U30" i="5"/>
  <c r="V30" i="5" s="1"/>
  <c r="AR12" i="9"/>
  <c r="AR15" i="9"/>
  <c r="AR16" i="9"/>
  <c r="D2" i="14" l="1"/>
  <c r="B4" i="5"/>
  <c r="B4" i="9"/>
  <c r="B14" i="6"/>
  <c r="B5" i="10"/>
  <c r="J22" i="6"/>
  <c r="J23" i="6" s="1"/>
  <c r="J24" i="6" s="1"/>
  <c r="V30" i="10"/>
  <c r="W31" i="10"/>
  <c r="AG10" i="9"/>
  <c r="AG9" i="9"/>
  <c r="Y34" i="5"/>
  <c r="Z33" i="5"/>
  <c r="M25" i="12"/>
  <c r="L25" i="12"/>
  <c r="AJ31" i="5"/>
  <c r="AK31" i="5" s="1"/>
  <c r="A40" i="5" s="1"/>
  <c r="Z32" i="9"/>
  <c r="Y33" i="9"/>
  <c r="AI32" i="5"/>
  <c r="AA32" i="5"/>
  <c r="X32" i="5" s="1"/>
  <c r="AB32" i="5"/>
  <c r="U31" i="5"/>
  <c r="V31" i="5" s="1"/>
  <c r="AQ13" i="9"/>
  <c r="AI31" i="9"/>
  <c r="AA31" i="9"/>
  <c r="X31" i="9" s="1"/>
  <c r="AB31" i="9"/>
  <c r="U30" i="9"/>
  <c r="V30" i="9" s="1"/>
  <c r="X13" i="5"/>
  <c r="AG20" i="5"/>
  <c r="AJ30" i="9"/>
  <c r="AK30" i="9" s="1"/>
  <c r="A41" i="9" s="1"/>
  <c r="W30" i="10" l="1"/>
  <c r="V29" i="10"/>
  <c r="AU11" i="9"/>
  <c r="AU24" i="9"/>
  <c r="J13" i="6"/>
  <c r="AS11" i="9"/>
  <c r="Z34" i="5"/>
  <c r="Y35" i="5"/>
  <c r="AI32" i="9"/>
  <c r="AB32" i="9"/>
  <c r="AA32" i="9"/>
  <c r="X32" i="9" s="1"/>
  <c r="U31" i="9"/>
  <c r="V31" i="9" s="1"/>
  <c r="J25" i="12"/>
  <c r="F43" i="14" s="1"/>
  <c r="J20" i="6"/>
  <c r="O10" i="9"/>
  <c r="Y13" i="10" s="1"/>
  <c r="K39" i="9"/>
  <c r="J10" i="6"/>
  <c r="AJ31" i="9"/>
  <c r="AK31" i="9" s="1"/>
  <c r="A40" i="9" s="1"/>
  <c r="AA33" i="5"/>
  <c r="X33" i="5" s="1"/>
  <c r="AB33" i="5"/>
  <c r="AI33" i="5"/>
  <c r="U32" i="5"/>
  <c r="V32" i="5" s="1"/>
  <c r="X12" i="5"/>
  <c r="AG19" i="5"/>
  <c r="Z33" i="9"/>
  <c r="Y34" i="9"/>
  <c r="AR13" i="9"/>
  <c r="AJ32" i="5"/>
  <c r="AK32" i="5" s="1"/>
  <c r="A39" i="5" s="1"/>
  <c r="O11" i="9"/>
  <c r="J11" i="6"/>
  <c r="D49" i="14" s="1"/>
  <c r="F30" i="6" l="1"/>
  <c r="D51" i="14"/>
  <c r="J29" i="6"/>
  <c r="O22" i="9" s="1"/>
  <c r="D48" i="14"/>
  <c r="V28" i="10"/>
  <c r="W29" i="10"/>
  <c r="AV11" i="9"/>
  <c r="AU12" i="9" s="1"/>
  <c r="AT11" i="9"/>
  <c r="AR18" i="9"/>
  <c r="AR20" i="9" s="1"/>
  <c r="AV24" i="9"/>
  <c r="Z35" i="5"/>
  <c r="Y36" i="5"/>
  <c r="AB33" i="9"/>
  <c r="AI33" i="9"/>
  <c r="AA33" i="9"/>
  <c r="X33" i="9" s="1"/>
  <c r="U32" i="9"/>
  <c r="V32" i="9" s="1"/>
  <c r="AJ33" i="5"/>
  <c r="AK33" i="5" s="1"/>
  <c r="A38" i="5" s="1"/>
  <c r="AS12" i="9"/>
  <c r="AJ32" i="9"/>
  <c r="AK32" i="9" s="1"/>
  <c r="A39" i="9" s="1"/>
  <c r="X11" i="5"/>
  <c r="AG18" i="5"/>
  <c r="Y35" i="9"/>
  <c r="Z34" i="9"/>
  <c r="AI34" i="5"/>
  <c r="AA34" i="5"/>
  <c r="X34" i="5" s="1"/>
  <c r="AB34" i="5"/>
  <c r="U33" i="5"/>
  <c r="V33" i="5" s="1"/>
  <c r="O22" i="5" l="1"/>
  <c r="J30" i="6"/>
  <c r="O23" i="5" s="1"/>
  <c r="W28" i="10"/>
  <c r="V27" i="10"/>
  <c r="Z35" i="9"/>
  <c r="Y36" i="9"/>
  <c r="AT12" i="9"/>
  <c r="AT15" i="9"/>
  <c r="AT16" i="9"/>
  <c r="AJ33" i="9"/>
  <c r="AK33" i="9" s="1"/>
  <c r="A38" i="9" s="1"/>
  <c r="Y37" i="5"/>
  <c r="Z36" i="5"/>
  <c r="AV12" i="9"/>
  <c r="AV16" i="9"/>
  <c r="AV15" i="9"/>
  <c r="AI34" i="9"/>
  <c r="AA34" i="9"/>
  <c r="X34" i="9" s="1"/>
  <c r="AB34" i="9"/>
  <c r="U33" i="9"/>
  <c r="V33" i="9" s="1"/>
  <c r="AJ34" i="5"/>
  <c r="AK34" i="5" s="1"/>
  <c r="A37" i="5" s="1"/>
  <c r="AQ12" i="5"/>
  <c r="AR11" i="5"/>
  <c r="AG17" i="5"/>
  <c r="AI35" i="5"/>
  <c r="AB35" i="5"/>
  <c r="AA35" i="5"/>
  <c r="X35" i="5" s="1"/>
  <c r="U34" i="5"/>
  <c r="V34" i="5" s="1"/>
  <c r="O23" i="9" l="1"/>
  <c r="AU13" i="9"/>
  <c r="AU23" i="9" s="1"/>
  <c r="AS13" i="9"/>
  <c r="AT13" i="9" s="1"/>
  <c r="W27" i="10"/>
  <c r="V26" i="10"/>
  <c r="AJ35" i="5"/>
  <c r="AK35" i="5" s="1"/>
  <c r="A36" i="5" s="1"/>
  <c r="AI36" i="5"/>
  <c r="AA36" i="5"/>
  <c r="X36" i="5" s="1"/>
  <c r="AB36" i="5"/>
  <c r="U35" i="5"/>
  <c r="V35" i="5" s="1"/>
  <c r="Z36" i="9"/>
  <c r="Y37" i="9"/>
  <c r="AG15" i="5"/>
  <c r="AG14" i="5"/>
  <c r="AJ34" i="9"/>
  <c r="AK34" i="9" s="1"/>
  <c r="A37" i="9" s="1"/>
  <c r="AR12" i="5"/>
  <c r="AR15" i="5"/>
  <c r="AR16" i="5"/>
  <c r="Z37" i="5"/>
  <c r="AC32" i="5"/>
  <c r="AD32" i="5" s="1"/>
  <c r="AC34" i="5"/>
  <c r="AD34" i="5" s="1"/>
  <c r="AC31" i="5"/>
  <c r="AD31" i="5" s="1"/>
  <c r="AC37" i="5"/>
  <c r="AC30" i="5"/>
  <c r="AD30" i="5" s="1"/>
  <c r="AC33" i="5"/>
  <c r="AD33" i="5" s="1"/>
  <c r="AC27" i="5"/>
  <c r="AD27" i="5" s="1"/>
  <c r="AC35" i="5"/>
  <c r="AD35" i="5" s="1"/>
  <c r="AC36" i="5"/>
  <c r="AD36" i="5" s="1"/>
  <c r="AC29" i="5"/>
  <c r="AD29" i="5" s="1"/>
  <c r="AC26" i="5"/>
  <c r="AD26" i="5" s="1"/>
  <c r="AC28" i="5"/>
  <c r="AD28" i="5" s="1"/>
  <c r="AB35" i="9"/>
  <c r="AI35" i="9"/>
  <c r="AA35" i="9"/>
  <c r="X35" i="9" s="1"/>
  <c r="U34" i="9"/>
  <c r="V34" i="9" s="1"/>
  <c r="AV13" i="9" l="1"/>
  <c r="AV23" i="9" s="1"/>
  <c r="J12" i="6"/>
  <c r="J14" i="6"/>
  <c r="AU25" i="9"/>
  <c r="AQ13" i="5"/>
  <c r="AS11" i="5" s="1"/>
  <c r="W26" i="10"/>
  <c r="V25" i="10"/>
  <c r="AJ36" i="5"/>
  <c r="AK36" i="5" s="1"/>
  <c r="A35" i="5" s="1"/>
  <c r="AT18" i="9"/>
  <c r="AT20" i="9" s="1"/>
  <c r="AV25" i="9"/>
  <c r="AB37" i="5"/>
  <c r="AI37" i="5"/>
  <c r="AA37" i="5"/>
  <c r="X37" i="5" s="1"/>
  <c r="AD37" i="5"/>
  <c r="Z37" i="9"/>
  <c r="AC27" i="9"/>
  <c r="AD27" i="9" s="1"/>
  <c r="AC35" i="9"/>
  <c r="AD35" i="9" s="1"/>
  <c r="AC26" i="9"/>
  <c r="AD26" i="9" s="1"/>
  <c r="AC34" i="9"/>
  <c r="AD34" i="9" s="1"/>
  <c r="AC32" i="9"/>
  <c r="AD32" i="9" s="1"/>
  <c r="AC31" i="9"/>
  <c r="AD31" i="9" s="1"/>
  <c r="AC29" i="9"/>
  <c r="AD29" i="9" s="1"/>
  <c r="AC30" i="9"/>
  <c r="AD30" i="9" s="1"/>
  <c r="AC37" i="9"/>
  <c r="AC33" i="9"/>
  <c r="AD33" i="9" s="1"/>
  <c r="AC28" i="9"/>
  <c r="AD28" i="9" s="1"/>
  <c r="AC36" i="9"/>
  <c r="AG9" i="5"/>
  <c r="K39" i="5" s="1"/>
  <c r="AG10" i="5"/>
  <c r="AJ35" i="9"/>
  <c r="AK35" i="9" s="1"/>
  <c r="A36" i="9" s="1"/>
  <c r="AI36" i="9"/>
  <c r="AD36" i="9"/>
  <c r="AB36" i="9"/>
  <c r="AA36" i="9"/>
  <c r="X36" i="9" s="1"/>
  <c r="U35" i="9"/>
  <c r="V35" i="9" s="1"/>
  <c r="F38" i="6" l="1"/>
  <c r="D52" i="14"/>
  <c r="F22" i="6"/>
  <c r="D50" i="14"/>
  <c r="AV18" i="9"/>
  <c r="AV20" i="9" s="1"/>
  <c r="I13" i="6"/>
  <c r="AR13" i="5"/>
  <c r="AR18" i="5" s="1"/>
  <c r="AR20" i="5" s="1"/>
  <c r="V24" i="10"/>
  <c r="W25" i="10"/>
  <c r="AU11" i="5"/>
  <c r="AJ36" i="9"/>
  <c r="AK36" i="9" s="1"/>
  <c r="A35" i="9" s="1"/>
  <c r="O10" i="5"/>
  <c r="Y12" i="10" s="1"/>
  <c r="Y14" i="10" s="1"/>
  <c r="Y15" i="10" s="1"/>
  <c r="I10" i="6"/>
  <c r="AJ37" i="5"/>
  <c r="AK37" i="5" s="1"/>
  <c r="O11" i="5"/>
  <c r="I11" i="6"/>
  <c r="C49" i="14" s="1"/>
  <c r="AD37" i="9"/>
  <c r="AB37" i="9"/>
  <c r="AI37" i="9"/>
  <c r="AA37" i="9"/>
  <c r="X37" i="9" s="1"/>
  <c r="C26" i="6" l="1"/>
  <c r="C51" i="14"/>
  <c r="J26" i="6"/>
  <c r="O19" i="9" s="1"/>
  <c r="C48" i="14"/>
  <c r="AT11" i="5"/>
  <c r="AT16" i="5" s="1"/>
  <c r="AV11" i="5"/>
  <c r="AU12" i="5" s="1"/>
  <c r="AS12" i="5"/>
  <c r="X12" i="10"/>
  <c r="W24" i="10"/>
  <c r="AJ37" i="9"/>
  <c r="AK37" i="9" s="1"/>
  <c r="J27" i="6" l="1"/>
  <c r="O20" i="5" s="1"/>
  <c r="O19" i="5"/>
  <c r="AV12" i="5"/>
  <c r="AV15" i="5"/>
  <c r="AT12" i="5"/>
  <c r="AV16" i="5"/>
  <c r="AT15" i="5"/>
  <c r="I23" i="10"/>
  <c r="X14" i="10"/>
  <c r="P31" i="10" s="1"/>
  <c r="O20" i="9" l="1"/>
  <c r="AS13" i="5"/>
  <c r="I14" i="6" s="1"/>
  <c r="AU13" i="5"/>
  <c r="I12" i="6" s="1"/>
  <c r="C18" i="6" l="1"/>
  <c r="C50" i="14"/>
  <c r="C35" i="6"/>
  <c r="C52" i="14"/>
  <c r="AT13" i="5"/>
  <c r="AT18" i="5" s="1"/>
  <c r="AT20" i="5" s="1"/>
  <c r="AV13" i="5"/>
  <c r="AV18" i="5" s="1"/>
  <c r="AV20" i="5" s="1"/>
</calcChain>
</file>

<file path=xl/sharedStrings.xml><?xml version="1.0" encoding="utf-8"?>
<sst xmlns="http://schemas.openxmlformats.org/spreadsheetml/2006/main" count="746" uniqueCount="369">
  <si>
    <t>+</t>
  </si>
  <si>
    <t>x</t>
  </si>
  <si>
    <t>cn</t>
  </si>
  <si>
    <t>c1</t>
  </si>
  <si>
    <t>SUM1</t>
  </si>
  <si>
    <t>A3</t>
  </si>
  <si>
    <t>A1</t>
  </si>
  <si>
    <t>A2</t>
  </si>
  <si>
    <t>E</t>
  </si>
  <si>
    <t>Signature</t>
  </si>
  <si>
    <t>Date</t>
  </si>
  <si>
    <t>c10</t>
  </si>
  <si>
    <t>c9</t>
  </si>
  <si>
    <t>c8</t>
  </si>
  <si>
    <t>c7</t>
  </si>
  <si>
    <t>c6</t>
  </si>
  <si>
    <t>c5</t>
  </si>
  <si>
    <t>c4</t>
  </si>
  <si>
    <t>c3</t>
  </si>
  <si>
    <t>c2</t>
  </si>
  <si>
    <t>(BLOCK CAPITALS)</t>
  </si>
  <si>
    <t>A1 :</t>
  </si>
  <si>
    <t>A3 :</t>
  </si>
  <si>
    <t>A2 :</t>
  </si>
  <si>
    <t>Hollows check :</t>
  </si>
  <si>
    <t>S (sail1)</t>
  </si>
  <si>
    <t xml:space="preserve">      +</t>
  </si>
  <si>
    <t>Sail 1</t>
  </si>
  <si>
    <t>Sail 2</t>
  </si>
  <si>
    <t>Luff</t>
  </si>
  <si>
    <t>Leech</t>
  </si>
  <si>
    <t>Foot</t>
  </si>
  <si>
    <t>LP</t>
  </si>
  <si>
    <t>luff approx</t>
  </si>
  <si>
    <t>leech approx</t>
  </si>
  <si>
    <t>luff perp</t>
  </si>
  <si>
    <t>foot approx</t>
  </si>
  <si>
    <t>Measurer - Please check for hollows where noted</t>
  </si>
  <si>
    <t>Dimension</t>
  </si>
  <si>
    <t>Hull registration number</t>
  </si>
  <si>
    <t>dimension calculations</t>
  </si>
  <si>
    <t>data for graph</t>
  </si>
  <si>
    <t>non integer value check</t>
  </si>
  <si>
    <t xml:space="preserve">    Sail 1</t>
  </si>
  <si>
    <t>h1</t>
  </si>
  <si>
    <t>h0</t>
  </si>
  <si>
    <t>h2</t>
  </si>
  <si>
    <t>h3</t>
  </si>
  <si>
    <t>h4</t>
  </si>
  <si>
    <t>h5</t>
  </si>
  <si>
    <t>h6</t>
  </si>
  <si>
    <t>h7</t>
  </si>
  <si>
    <t>h8</t>
  </si>
  <si>
    <t>h9</t>
  </si>
  <si>
    <t>hn</t>
  </si>
  <si>
    <t>c0</t>
  </si>
  <si>
    <t>SUM2</t>
  </si>
  <si>
    <t>IRSA  -  WORLD RADIO SAILING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</si>
  <si>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</si>
  <si>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</si>
  <si>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</si>
  <si>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</si>
  <si>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</si>
  <si>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</si>
  <si>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</si>
  <si>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</si>
  <si>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</si>
  <si>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</si>
  <si>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</si>
  <si>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</si>
  <si>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Rating</t>
  </si>
  <si>
    <t>Max permitted sail area</t>
  </si>
  <si>
    <t>Measured sail area</t>
  </si>
  <si>
    <t>Deficit - m^2</t>
  </si>
  <si>
    <t>Deficit - mm^2</t>
  </si>
  <si>
    <t>Equivalent to Sail 1 LP</t>
  </si>
  <si>
    <t>Delta Sail 1 LP</t>
  </si>
  <si>
    <t>Delta Sail 2 LP</t>
  </si>
  <si>
    <t>Or</t>
  </si>
  <si>
    <t>Equivalent to Sail 2 LP</t>
  </si>
  <si>
    <t>Either</t>
  </si>
  <si>
    <t>To maximise sail area</t>
  </si>
  <si>
    <t>official validity check</t>
  </si>
  <si>
    <t>Warning box</t>
  </si>
  <si>
    <t>Luff length</t>
  </si>
  <si>
    <t>Leech length</t>
  </si>
  <si>
    <t>Luff perpendicular</t>
  </si>
  <si>
    <t>NB :  These dimensions are approximate and for guidance only</t>
  </si>
  <si>
    <t>Cells in this colour are un-protected for translation</t>
  </si>
  <si>
    <t>Hull</t>
  </si>
  <si>
    <t>Declaration</t>
  </si>
  <si>
    <t>I confirm</t>
  </si>
  <si>
    <t>BLOCK</t>
  </si>
  <si>
    <t>Warning</t>
  </si>
  <si>
    <t>The measurer</t>
  </si>
  <si>
    <t>Guide</t>
  </si>
  <si>
    <t>NB</t>
  </si>
  <si>
    <t>International</t>
  </si>
  <si>
    <t>The</t>
  </si>
  <si>
    <t>To</t>
  </si>
  <si>
    <t>Max</t>
  </si>
  <si>
    <t>Measured</t>
  </si>
  <si>
    <t>Deficit</t>
  </si>
  <si>
    <t>Delta</t>
  </si>
  <si>
    <t>Equivalent</t>
  </si>
  <si>
    <t>h10</t>
  </si>
  <si>
    <t>rounded values</t>
  </si>
  <si>
    <t>tack angle</t>
  </si>
  <si>
    <t>half *</t>
  </si>
  <si>
    <t>three-q *</t>
  </si>
  <si>
    <t>quarter *</t>
  </si>
  <si>
    <t>three-quarter *</t>
  </si>
  <si>
    <t>* Use</t>
  </si>
  <si>
    <t>* Use with caution</t>
  </si>
  <si>
    <t>0.5 LP plus</t>
  </si>
  <si>
    <t>0.75 LP plus</t>
  </si>
  <si>
    <t>0.25 LP plus</t>
  </si>
  <si>
    <t>half width</t>
  </si>
  <si>
    <t>quarter width</t>
  </si>
  <si>
    <t xml:space="preserve">three quarter width </t>
  </si>
  <si>
    <t xml:space="preserve">0.75 LP </t>
  </si>
  <si>
    <t>plus</t>
  </si>
  <si>
    <t xml:space="preserve">0.5 LP </t>
  </si>
  <si>
    <t xml:space="preserve">0.25 LP </t>
  </si>
  <si>
    <t>P1</t>
  </si>
  <si>
    <t>y</t>
  </si>
  <si>
    <t>P2</t>
  </si>
  <si>
    <t>P3</t>
  </si>
  <si>
    <t>HALF</t>
  </si>
  <si>
    <t>THREE QTR</t>
  </si>
  <si>
    <t>ONE QTR</t>
  </si>
  <si>
    <t>P1 Station</t>
  </si>
  <si>
    <t>P2 Station</t>
  </si>
  <si>
    <t>P3 Station</t>
  </si>
  <si>
    <t>Station Delta</t>
  </si>
  <si>
    <t>Data for foot graphs</t>
  </si>
  <si>
    <t>number of heights on foot check</t>
  </si>
  <si>
    <t>ERS Cross Widths Calculations</t>
  </si>
  <si>
    <t xml:space="preserve">    Sail 2</t>
  </si>
  <si>
    <t>data from data entry/rating calculation sheet</t>
  </si>
  <si>
    <t>data</t>
  </si>
  <si>
    <t>Hull Registration Number</t>
  </si>
  <si>
    <t>Owner's Name</t>
  </si>
  <si>
    <t>Owner's</t>
  </si>
  <si>
    <t>Date of Initial Certification Control</t>
  </si>
  <si>
    <t>Date of this Certification Control</t>
  </si>
  <si>
    <t>NB Measurers</t>
  </si>
  <si>
    <r>
      <t xml:space="preserve">1 </t>
    </r>
    <r>
      <rPr>
        <b/>
        <sz val="12"/>
        <rFont val="Arial"/>
        <family val="2"/>
      </rPr>
      <t>Certification control</t>
    </r>
    <r>
      <rPr>
        <sz val="12"/>
        <rFont val="Arial"/>
        <family val="2"/>
      </rPr>
      <t xml:space="preserve"> shall be carried out in accordance with the Equipment Rules of Sailing except where varied in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>.</t>
    </r>
  </si>
  <si>
    <t>Certification</t>
  </si>
  <si>
    <t>This</t>
  </si>
  <si>
    <t>Boat</t>
  </si>
  <si>
    <t>1  D.1.2.</t>
  </si>
  <si>
    <r>
      <t xml:space="preserve">Is the registration number applied to the </t>
    </r>
    <r>
      <rPr>
        <b/>
        <sz val="12"/>
        <rFont val="Arial"/>
        <family val="2"/>
      </rPr>
      <t xml:space="preserve">hull </t>
    </r>
    <r>
      <rPr>
        <sz val="12"/>
        <rFont val="Arial"/>
        <family val="2"/>
      </rPr>
      <t>?</t>
    </r>
  </si>
  <si>
    <t>yes / no</t>
  </si>
  <si>
    <t>Is</t>
  </si>
  <si>
    <t>2  D.2.1.</t>
  </si>
  <si>
    <r>
      <t xml:space="preserve">Are both waterline </t>
    </r>
    <r>
      <rPr>
        <b/>
        <sz val="12"/>
        <rFont val="Arial"/>
        <family val="2"/>
      </rPr>
      <t>limit marks</t>
    </r>
    <r>
      <rPr>
        <sz val="12"/>
        <rFont val="Arial"/>
        <family val="2"/>
      </rPr>
      <t xml:space="preserve"> placed on the </t>
    </r>
    <r>
      <rPr>
        <b/>
        <sz val="12"/>
        <rFont val="Arial"/>
        <family val="2"/>
      </rPr>
      <t>hull</t>
    </r>
    <r>
      <rPr>
        <sz val="12"/>
        <rFont val="Arial"/>
        <family val="2"/>
      </rPr>
      <t xml:space="preserve"> so that they will be easily visible with the </t>
    </r>
    <r>
      <rPr>
        <b/>
        <sz val="12"/>
        <rFont val="Arial"/>
        <family val="2"/>
      </rPr>
      <t xml:space="preserve">boat </t>
    </r>
    <r>
      <rPr>
        <sz val="12"/>
        <rFont val="Arial"/>
        <family val="2"/>
      </rPr>
      <t>afloat and of minimum size 30 mm x 2 mm ?</t>
    </r>
  </si>
  <si>
    <t>Are</t>
  </si>
  <si>
    <t>3  D.2.3 (b)</t>
  </si>
  <si>
    <r>
      <t xml:space="preserve">Is the forward 15 mm of the </t>
    </r>
    <r>
      <rPr>
        <b/>
        <sz val="12"/>
        <rFont val="Arial"/>
        <family val="2"/>
      </rPr>
      <t>hull</t>
    </r>
    <r>
      <rPr>
        <sz val="12"/>
        <rFont val="Arial"/>
        <family val="2"/>
      </rPr>
      <t xml:space="preserve"> of elastomeric material ?</t>
    </r>
  </si>
  <si>
    <t>4  D.2.3 (b)</t>
  </si>
  <si>
    <t>From</t>
  </si>
  <si>
    <t>5  D.2.4 (a)</t>
  </si>
  <si>
    <r>
      <t xml:space="preserve">Is the </t>
    </r>
    <r>
      <rPr>
        <b/>
        <sz val="12"/>
        <rFont val="Arial"/>
        <family val="2"/>
      </rPr>
      <t>hull</t>
    </r>
    <r>
      <rPr>
        <sz val="12"/>
        <rFont val="Arial"/>
        <family val="2"/>
      </rPr>
      <t xml:space="preserve"> a </t>
    </r>
    <r>
      <rPr>
        <b/>
        <sz val="12"/>
        <rFont val="Arial"/>
        <family val="2"/>
      </rPr>
      <t>monohull</t>
    </r>
    <r>
      <rPr>
        <sz val="12"/>
        <rFont val="Arial"/>
        <family val="2"/>
      </rPr>
      <t>?</t>
    </r>
  </si>
  <si>
    <t>6  D.2.4 (b)</t>
  </si>
  <si>
    <r>
      <t xml:space="preserve">With the following exceptions, does the </t>
    </r>
    <r>
      <rPr>
        <b/>
        <sz val="12"/>
        <rFont val="Arial"/>
        <family val="2"/>
      </rPr>
      <t xml:space="preserve">hull </t>
    </r>
    <r>
      <rPr>
        <sz val="12"/>
        <rFont val="Arial"/>
        <family val="2"/>
      </rPr>
      <t xml:space="preserve">have hollows in the external surface:
</t>
    </r>
  </si>
  <si>
    <t>With</t>
  </si>
  <si>
    <t xml:space="preserve">     ( 1 )</t>
  </si>
  <si>
    <t>40 mm</t>
  </si>
  <si>
    <t xml:space="preserve">     ( 2 )</t>
  </si>
  <si>
    <t xml:space="preserve">15 mm or less from the centreplane?  
</t>
  </si>
  <si>
    <t>15 mm</t>
  </si>
  <si>
    <t xml:space="preserve">     ( 3 )</t>
  </si>
  <si>
    <r>
      <t xml:space="preserve">Trunking for </t>
    </r>
    <r>
      <rPr>
        <b/>
        <sz val="12"/>
        <rFont val="Arial"/>
        <family val="2"/>
      </rPr>
      <t>hull appendages</t>
    </r>
    <r>
      <rPr>
        <sz val="12"/>
        <rFont val="Arial"/>
        <family val="2"/>
      </rPr>
      <t xml:space="preserve">?
</t>
    </r>
  </si>
  <si>
    <t>Trunking</t>
  </si>
  <si>
    <t xml:space="preserve">     ( 4 )</t>
  </si>
  <si>
    <t xml:space="preserve">Inset transom and upper surface of deck?
</t>
  </si>
  <si>
    <t>Inset</t>
  </si>
  <si>
    <t xml:space="preserve">     ( 5 )</t>
  </si>
  <si>
    <t xml:space="preserve">Which do not exceed 1 mm in depth when checked with a straight edge of length 300 mm?
</t>
  </si>
  <si>
    <t>Which</t>
  </si>
  <si>
    <t>Rig / Sail</t>
  </si>
  <si>
    <t>Rig</t>
  </si>
  <si>
    <t>1  J.1 (a)</t>
  </si>
  <si>
    <t>Second</t>
  </si>
  <si>
    <t>3  G.1.2 (a)</t>
  </si>
  <si>
    <r>
      <t xml:space="preserve">Are all the </t>
    </r>
    <r>
      <rPr>
        <b/>
        <sz val="12"/>
        <rFont val="Arial"/>
        <family val="2"/>
      </rPr>
      <t>sails certified</t>
    </r>
    <r>
      <rPr>
        <sz val="12"/>
        <rFont val="Arial"/>
        <family val="2"/>
      </rPr>
      <t xml:space="preserve"> in the </t>
    </r>
    <r>
      <rPr>
        <b/>
        <sz val="12"/>
        <rFont val="Arial"/>
        <family val="2"/>
      </rPr>
      <t>tack</t>
    </r>
    <r>
      <rPr>
        <sz val="12"/>
        <rFont val="Arial"/>
        <family val="2"/>
      </rPr>
      <t xml:space="preserve"> (by signing or adding a </t>
    </r>
    <r>
      <rPr>
        <b/>
        <sz val="12"/>
        <rFont val="Arial"/>
        <family val="2"/>
      </rPr>
      <t>certification mark</t>
    </r>
    <r>
      <rPr>
        <sz val="12"/>
        <rFont val="Arial"/>
        <family val="2"/>
      </rPr>
      <t>)?</t>
    </r>
  </si>
  <si>
    <t>4  G.1.2 (b)</t>
  </si>
  <si>
    <t>5  G.1.2 (c)</t>
  </si>
  <si>
    <t>Each</t>
  </si>
  <si>
    <t>6  G.1.2 (d)</t>
  </si>
  <si>
    <r>
      <t xml:space="preserve">Each alternative </t>
    </r>
    <r>
      <rPr>
        <b/>
        <sz val="12"/>
        <rFont val="Arial"/>
        <family val="2"/>
      </rPr>
      <t>sail</t>
    </r>
    <r>
      <rPr>
        <sz val="12"/>
        <rFont val="Arial"/>
        <family val="2"/>
      </rPr>
      <t xml:space="preserve"> is marked with the area of its parent </t>
    </r>
    <r>
      <rPr>
        <b/>
        <sz val="12"/>
        <rFont val="Arial"/>
        <family val="2"/>
      </rPr>
      <t>sail</t>
    </r>
    <r>
      <rPr>
        <sz val="12"/>
        <rFont val="Arial"/>
        <family val="2"/>
      </rPr>
      <t xml:space="preserve"> in the </t>
    </r>
    <r>
      <rPr>
        <b/>
        <sz val="12"/>
        <rFont val="Arial"/>
        <family val="2"/>
      </rPr>
      <t>tack</t>
    </r>
    <r>
      <rPr>
        <sz val="12"/>
        <rFont val="Arial"/>
        <family val="2"/>
      </rPr>
      <t xml:space="preserve">?
</t>
    </r>
  </si>
  <si>
    <t>7  G.1.3 (a)</t>
  </si>
  <si>
    <t>8  K.4.2</t>
  </si>
  <si>
    <r>
      <t xml:space="preserve">Have the measurements for </t>
    </r>
    <r>
      <rPr>
        <b/>
        <sz val="12"/>
        <rFont val="Arial"/>
        <family val="2"/>
      </rPr>
      <t>double luff sails</t>
    </r>
    <r>
      <rPr>
        <sz val="12"/>
        <rFont val="Arial"/>
        <family val="2"/>
      </rPr>
      <t xml:space="preserve"> been taken as skin girths ?</t>
    </r>
  </si>
  <si>
    <t>Have</t>
  </si>
  <si>
    <t>DECLARATION</t>
  </si>
  <si>
    <t>Measurer's</t>
  </si>
  <si>
    <t>(this</t>
  </si>
  <si>
    <t>Boat's Name</t>
  </si>
  <si>
    <t>Boat's</t>
  </si>
  <si>
    <t>Design's Name</t>
  </si>
  <si>
    <t>Design's</t>
  </si>
  <si>
    <t>Designer's Name</t>
  </si>
  <si>
    <t>Designer's</t>
  </si>
  <si>
    <t>S(other)</t>
  </si>
  <si>
    <t>Any</t>
  </si>
  <si>
    <t>Show any calculation here or on a separate sheet</t>
  </si>
  <si>
    <t>S (sail2)</t>
  </si>
  <si>
    <t>S (other)</t>
  </si>
  <si>
    <t>S (rig area)</t>
  </si>
  <si>
    <t>S (mm²)</t>
  </si>
  <si>
    <t>S (m²)</t>
  </si>
  <si>
    <t>/</t>
  </si>
  <si>
    <t>L (m)</t>
  </si>
  <si>
    <t>RATING</t>
  </si>
  <si>
    <t>Rating to 4 dec places</t>
  </si>
  <si>
    <t>maximum lwl for S</t>
  </si>
  <si>
    <t>If</t>
  </si>
  <si>
    <r>
      <t xml:space="preserve">I confirm that I have measured the waterline length of the </t>
    </r>
    <r>
      <rPr>
        <b/>
        <sz val="12"/>
        <rFont val="Arial"/>
        <family val="2"/>
      </rPr>
      <t>boat</t>
    </r>
    <r>
      <rPr>
        <sz val="12"/>
        <rFont val="Arial"/>
        <family val="2"/>
      </rPr>
      <t xml:space="preserve"> according to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 xml:space="preserve">, that the particulars on this form are correct and that, to the best of my knowledge, the </t>
    </r>
    <r>
      <rPr>
        <b/>
        <sz val="12"/>
        <rFont val="Arial"/>
        <family val="2"/>
      </rPr>
      <t>boat</t>
    </r>
    <r>
      <rPr>
        <sz val="12"/>
        <rFont val="Arial"/>
        <family val="2"/>
      </rPr>
      <t xml:space="preserve"> complies with Sections D, E, F, G and H of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 xml:space="preserve"> of the International Ten Rater class in force at present, except as I have stated above. </t>
    </r>
  </si>
  <si>
    <t>I</t>
  </si>
  <si>
    <t>DECLARATION BY THE OWNER</t>
  </si>
  <si>
    <t>Date of Initial Certification Measurement</t>
  </si>
  <si>
    <t>Date of this Certification Measurement</t>
  </si>
  <si>
    <t>Name :</t>
  </si>
  <si>
    <t>Date :</t>
  </si>
  <si>
    <t>delete as appropriate</t>
  </si>
  <si>
    <t>delete</t>
  </si>
  <si>
    <t>Spar1</t>
  </si>
  <si>
    <t>Spar2</t>
  </si>
  <si>
    <t>checks</t>
  </si>
  <si>
    <t>Constant and</t>
  </si>
  <si>
    <t>Constant</t>
  </si>
  <si>
    <t>Evenly Tapered Profiles</t>
  </si>
  <si>
    <t>Evenly</t>
  </si>
  <si>
    <t>mn</t>
  </si>
  <si>
    <t>m11</t>
  </si>
  <si>
    <t>m0</t>
  </si>
  <si>
    <t>m10</t>
  </si>
  <si>
    <t>m9</t>
  </si>
  <si>
    <t>h</t>
  </si>
  <si>
    <t>m8</t>
  </si>
  <si>
    <t>m7</t>
  </si>
  <si>
    <t>Am</t>
  </si>
  <si>
    <t>m6</t>
  </si>
  <si>
    <t>S(spar2)</t>
  </si>
  <si>
    <t>m5</t>
  </si>
  <si>
    <t>m4</t>
  </si>
  <si>
    <t>m3</t>
  </si>
  <si>
    <t>m2</t>
  </si>
  <si>
    <t>m1</t>
  </si>
  <si>
    <t>Heel</t>
  </si>
  <si>
    <t>deck level</t>
  </si>
  <si>
    <t>deck</t>
  </si>
  <si>
    <t>At</t>
  </si>
  <si>
    <t>Measurers - use the plot below as a check that data is entered correctly.</t>
  </si>
  <si>
    <t>SUM3</t>
  </si>
  <si>
    <t>S(spar1)</t>
  </si>
  <si>
    <t>Other spar areas - show calculations here, or on another sheet :</t>
  </si>
  <si>
    <t>S(other spar)</t>
  </si>
  <si>
    <t>Other</t>
  </si>
  <si>
    <t>Area of spars for alternative rigs shall not exceed this area :</t>
  </si>
  <si>
    <t>S(rig area)</t>
  </si>
  <si>
    <t>Area</t>
  </si>
  <si>
    <t>test again</t>
  </si>
  <si>
    <t>testing again</t>
  </si>
  <si>
    <t>tester again</t>
  </si>
  <si>
    <t>tested again</t>
  </si>
  <si>
    <t xml:space="preserve">Hull Reg. No. </t>
  </si>
  <si>
    <t>Boat Name</t>
  </si>
  <si>
    <t>Design Name</t>
  </si>
  <si>
    <t>Sails Measured</t>
  </si>
  <si>
    <t>structural</t>
  </si>
  <si>
    <t>of main</t>
  </si>
  <si>
    <t>length</t>
  </si>
  <si>
    <t>part of</t>
  </si>
  <si>
    <t>mast</t>
  </si>
  <si>
    <t>top of main structural part of mast</t>
  </si>
  <si>
    <t>longer sail luff</t>
  </si>
  <si>
    <t>longer spar</t>
  </si>
  <si>
    <t xml:space="preserve">for </t>
  </si>
  <si>
    <t>information</t>
  </si>
  <si>
    <t>only</t>
  </si>
  <si>
    <t>heel point?</t>
  </si>
  <si>
    <t>luff check</t>
  </si>
  <si>
    <t>Officially recognised by World Sailing MNA</t>
  </si>
  <si>
    <t>Graph Data (Spar 1)</t>
  </si>
  <si>
    <t>Validity check</t>
  </si>
  <si>
    <t>Any sail area not included in S(sail1), S(sail2), or rig area not included in S(rig area)</t>
  </si>
  <si>
    <t xml:space="preserve">rounded input lwl </t>
  </si>
  <si>
    <r>
      <t xml:space="preserve">Is the date of </t>
    </r>
    <r>
      <rPr>
        <b/>
        <sz val="12"/>
        <rFont val="Arial"/>
        <family val="2"/>
      </rPr>
      <t>certification control</t>
    </r>
    <r>
      <rPr>
        <sz val="12"/>
        <rFont val="Arial"/>
        <family val="2"/>
      </rPr>
      <t xml:space="preserve"> added to each </t>
    </r>
    <r>
      <rPr>
        <b/>
        <sz val="12"/>
        <rFont val="Arial"/>
        <family val="2"/>
      </rPr>
      <t>sail tack</t>
    </r>
    <r>
      <rPr>
        <sz val="12"/>
        <rFont val="Arial"/>
        <family val="2"/>
      </rPr>
      <t>?</t>
    </r>
  </si>
  <si>
    <r>
      <t>Boat weight</t>
    </r>
    <r>
      <rPr>
        <sz val="11"/>
        <rFont val="Arial"/>
        <family val="2"/>
      </rPr>
      <t xml:space="preserve"> at </t>
    </r>
    <r>
      <rPr>
        <b/>
        <sz val="11"/>
        <rFont val="Arial"/>
        <family val="2"/>
      </rPr>
      <t>certification control</t>
    </r>
    <r>
      <rPr>
        <sz val="11"/>
        <rFont val="Arial"/>
        <family val="2"/>
      </rPr>
      <t xml:space="preserve"> with heaviest rig/sail combination rounded to nearest 0.01 kg. This data is only for control purposes at events to check whether a new measurement of L (LWL) is necessary. </t>
    </r>
  </si>
  <si>
    <t>IRSA 10 RATER CLASS SAIL MAKER GUIDANCE</t>
  </si>
  <si>
    <t>IRSA Ten Rater Class boat/rig/sail Measurement Form - Sail Maker Guidance</t>
  </si>
  <si>
    <t xml:space="preserve">IRSA 10 RATER CLASS BOAT/RIG/SAIL CERTIFICATION CONTROL FORM </t>
  </si>
  <si>
    <t>IRSA Ten Rater Class boat/rig/sail Certification Control Form - Official Measurer's declaration</t>
  </si>
  <si>
    <t xml:space="preserve">IRSA 10 RATER CLASS RATING CALCULATION </t>
  </si>
  <si>
    <t>IRSA 10 RATER CLASS SAIL CERTIFICATION CONTROL FORM</t>
  </si>
  <si>
    <t>IRSA 10 RATER CLASS SPAR CERTIFICATION CONTROL FORM</t>
  </si>
  <si>
    <r>
      <t xml:space="preserve">2 This </t>
    </r>
    <r>
      <rPr>
        <b/>
        <sz val="12"/>
        <rFont val="Arial"/>
        <family val="2"/>
      </rPr>
      <t xml:space="preserve">certification control </t>
    </r>
    <r>
      <rPr>
        <sz val="12"/>
        <rFont val="Arial"/>
        <family val="2"/>
      </rPr>
      <t xml:space="preserve">form may be used for any number of rig/sail groups. </t>
    </r>
  </si>
  <si>
    <t>NA / yes / no</t>
  </si>
  <si>
    <t>*** this is not a certificate ***</t>
  </si>
  <si>
    <r>
      <t xml:space="preserve">If the </t>
    </r>
    <r>
      <rPr>
        <b/>
        <sz val="12"/>
        <rFont val="Arial"/>
        <family val="2"/>
      </rPr>
      <t xml:space="preserve">official measurer </t>
    </r>
    <r>
      <rPr>
        <sz val="12"/>
        <rFont val="Arial"/>
        <family val="2"/>
      </rPr>
      <t xml:space="preserve">has any doubt concerning the application of, or compliance of any part of the </t>
    </r>
    <r>
      <rPr>
        <b/>
        <sz val="12"/>
        <rFont val="Arial"/>
        <family val="2"/>
      </rPr>
      <t>boat</t>
    </r>
    <r>
      <rPr>
        <sz val="12"/>
        <rFont val="Arial"/>
        <family val="2"/>
      </rPr>
      <t xml:space="preserve"> with,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 xml:space="preserve"> he shall report it on the </t>
    </r>
    <r>
      <rPr>
        <b/>
        <sz val="12"/>
        <rFont val="Arial"/>
        <family val="2"/>
      </rPr>
      <t>certification control</t>
    </r>
    <r>
      <rPr>
        <sz val="12"/>
        <rFont val="Arial"/>
        <family val="2"/>
      </rPr>
      <t xml:space="preserve"> form(s) before sending them to the </t>
    </r>
    <r>
      <rPr>
        <b/>
        <sz val="12"/>
        <rFont val="Arial"/>
        <family val="2"/>
      </rPr>
      <t xml:space="preserve">certification authority </t>
    </r>
    <r>
      <rPr>
        <sz val="12"/>
        <rFont val="Arial"/>
        <family val="2"/>
      </rPr>
      <t xml:space="preserve">and not sign </t>
    </r>
    <r>
      <rPr>
        <b/>
        <sz val="12"/>
        <rFont val="Arial"/>
        <family val="2"/>
      </rPr>
      <t>certification control</t>
    </r>
    <r>
      <rPr>
        <sz val="12"/>
        <rFont val="Arial"/>
        <family val="2"/>
      </rPr>
      <t xml:space="preserve"> form(s) or </t>
    </r>
    <r>
      <rPr>
        <b/>
        <sz val="12"/>
        <rFont val="Arial"/>
        <family val="2"/>
      </rPr>
      <t>sails</t>
    </r>
    <r>
      <rPr>
        <sz val="12"/>
        <rFont val="Arial"/>
        <family val="2"/>
      </rPr>
      <t xml:space="preserve">.
</t>
    </r>
  </si>
  <si>
    <r>
      <rPr>
        <u/>
        <sz val="12"/>
        <rFont val="Arial"/>
        <family val="2"/>
        <charset val="238"/>
      </rPr>
      <t>Spar</t>
    </r>
    <r>
      <rPr>
        <sz val="12"/>
        <rFont val="Arial"/>
        <family val="2"/>
      </rPr>
      <t xml:space="preserve"> for each </t>
    </r>
    <r>
      <rPr>
        <b/>
        <sz val="12"/>
        <rFont val="Arial"/>
        <family val="2"/>
        <charset val="238"/>
      </rPr>
      <t>sail</t>
    </r>
    <r>
      <rPr>
        <sz val="12"/>
        <rFont val="Arial"/>
        <family val="2"/>
        <charset val="238"/>
      </rPr>
      <t xml:space="preserve">, not being a </t>
    </r>
    <r>
      <rPr>
        <b/>
        <sz val="12"/>
        <rFont val="Arial"/>
        <family val="2"/>
        <charset val="238"/>
      </rPr>
      <t>mast</t>
    </r>
    <r>
      <rPr>
        <sz val="12"/>
        <rFont val="Arial"/>
        <family val="2"/>
        <charset val="238"/>
      </rPr>
      <t xml:space="preserve"> </t>
    </r>
    <r>
      <rPr>
        <u/>
        <sz val="12"/>
        <rFont val="Arial"/>
        <family val="2"/>
        <charset val="238"/>
      </rPr>
      <t>spar</t>
    </r>
    <r>
      <rPr>
        <sz val="12"/>
        <rFont val="Arial"/>
        <family val="2"/>
        <charset val="238"/>
      </rPr>
      <t xml:space="preserve">, with </t>
    </r>
    <r>
      <rPr>
        <b/>
        <sz val="12"/>
        <rFont val="Arial"/>
        <family val="2"/>
      </rPr>
      <t>cross section</t>
    </r>
    <r>
      <rPr>
        <sz val="12"/>
        <rFont val="Arial"/>
        <family val="2"/>
      </rPr>
      <t xml:space="preserve"> exceeding 22 mm - is their area included in the </t>
    </r>
    <r>
      <rPr>
        <b/>
        <sz val="12"/>
        <rFont val="Arial"/>
        <family val="2"/>
        <charset val="238"/>
      </rPr>
      <t>certified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  <charset val="238"/>
      </rPr>
      <t>rig</t>
    </r>
    <r>
      <rPr>
        <sz val="12"/>
        <rFont val="Arial"/>
        <family val="2"/>
      </rPr>
      <t xml:space="preserve"> area?
</t>
    </r>
  </si>
  <si>
    <r>
      <t xml:space="preserve">Second and subsequent larger area </t>
    </r>
    <r>
      <rPr>
        <u/>
        <sz val="12"/>
        <rFont val="Arial"/>
        <family val="2"/>
        <charset val="238"/>
      </rPr>
      <t>spars</t>
    </r>
    <r>
      <rPr>
        <sz val="12"/>
        <rFont val="Arial"/>
        <family val="2"/>
      </rPr>
      <t xml:space="preserve"> used to extend the </t>
    </r>
    <r>
      <rPr>
        <b/>
        <sz val="12"/>
        <rFont val="Arial"/>
        <family val="2"/>
      </rPr>
      <t>tack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clew</t>
    </r>
    <r>
      <rPr>
        <sz val="12"/>
        <rFont val="Arial"/>
        <family val="2"/>
      </rPr>
      <t xml:space="preserve"> of </t>
    </r>
    <r>
      <rPr>
        <b/>
        <sz val="12"/>
        <rFont val="Arial"/>
        <family val="2"/>
      </rPr>
      <t>sails</t>
    </r>
    <r>
      <rPr>
        <sz val="12"/>
        <rFont val="Arial"/>
        <family val="2"/>
      </rPr>
      <t xml:space="preserve"> - is their </t>
    </r>
    <r>
      <rPr>
        <u/>
        <sz val="12"/>
        <rFont val="Arial"/>
        <family val="2"/>
      </rPr>
      <t>spar</t>
    </r>
    <r>
      <rPr>
        <sz val="12"/>
        <rFont val="Arial"/>
        <family val="2"/>
      </rPr>
      <t xml:space="preserve"> area included in the </t>
    </r>
    <r>
      <rPr>
        <b/>
        <sz val="12"/>
        <rFont val="Arial"/>
        <family val="2"/>
        <charset val="238"/>
      </rPr>
      <t>certified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  <charset val="238"/>
      </rPr>
      <t>rig</t>
    </r>
    <r>
      <rPr>
        <sz val="12"/>
        <rFont val="Arial"/>
        <family val="2"/>
      </rPr>
      <t xml:space="preserve"> area?
</t>
    </r>
  </si>
  <si>
    <r>
      <t xml:space="preserve">Each </t>
    </r>
    <r>
      <rPr>
        <b/>
        <sz val="12"/>
        <rFont val="Arial"/>
        <family val="2"/>
      </rPr>
      <t xml:space="preserve">sail </t>
    </r>
    <r>
      <rPr>
        <sz val="12"/>
        <rFont val="Arial"/>
        <family val="2"/>
      </rPr>
      <t xml:space="preserve">of the </t>
    </r>
    <r>
      <rPr>
        <b/>
        <sz val="12"/>
        <rFont val="Arial"/>
        <family val="2"/>
      </rPr>
      <t>certified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  <charset val="238"/>
      </rPr>
      <t>rig</t>
    </r>
    <r>
      <rPr>
        <sz val="12"/>
        <rFont val="Arial"/>
        <family val="2"/>
      </rPr>
      <t xml:space="preserve">, as defined in A.1.4, has its area marked in the </t>
    </r>
    <r>
      <rPr>
        <b/>
        <sz val="12"/>
        <rFont val="Arial"/>
        <family val="2"/>
      </rPr>
      <t>tack</t>
    </r>
    <r>
      <rPr>
        <sz val="12"/>
        <rFont val="Arial"/>
        <family val="2"/>
      </rPr>
      <t xml:space="preserve">?
</t>
    </r>
  </si>
  <si>
    <r>
      <t xml:space="preserve">The largest </t>
    </r>
    <r>
      <rPr>
        <b/>
        <sz val="12"/>
        <rFont val="Arial"/>
        <family val="2"/>
      </rPr>
      <t>luff length</t>
    </r>
    <r>
      <rPr>
        <sz val="12"/>
        <rFont val="Arial"/>
        <family val="2"/>
      </rPr>
      <t xml:space="preserve"> of the </t>
    </r>
    <r>
      <rPr>
        <b/>
        <sz val="12"/>
        <rFont val="Arial"/>
        <family val="2"/>
      </rPr>
      <t>sails</t>
    </r>
    <r>
      <rPr>
        <sz val="12"/>
        <rFont val="Arial"/>
        <family val="2"/>
      </rPr>
      <t xml:space="preserve"> of the </t>
    </r>
    <r>
      <rPr>
        <b/>
        <sz val="12"/>
        <rFont val="Arial"/>
        <family val="2"/>
      </rPr>
      <t>certified</t>
    </r>
    <r>
      <rPr>
        <sz val="12"/>
        <rFont val="Arial"/>
        <family val="2"/>
      </rPr>
      <t xml:space="preserve"> </t>
    </r>
    <r>
      <rPr>
        <u/>
        <sz val="12"/>
        <rFont val="Arial"/>
        <family val="2"/>
        <charset val="238"/>
      </rPr>
      <t>rig</t>
    </r>
    <r>
      <rPr>
        <sz val="12"/>
        <rFont val="Arial"/>
        <family val="2"/>
      </rPr>
      <t xml:space="preserve">, as defined in A.1.4, does not exceed 2200 mm and is not less than 1990 mm?
</t>
    </r>
  </si>
  <si>
    <t>2  J.1 (b)</t>
  </si>
  <si>
    <t>Spar</t>
  </si>
  <si>
    <t>Official Validity Check</t>
  </si>
  <si>
    <t xml:space="preserve"> Dimension</t>
  </si>
  <si>
    <t>SAIL 1</t>
  </si>
  <si>
    <t>SAIL 2</t>
  </si>
  <si>
    <r>
      <rPr>
        <b/>
        <sz val="10"/>
        <color indexed="8"/>
        <rFont val="Calibri"/>
        <family val="2"/>
        <charset val="238"/>
      </rPr>
      <t>Certification Authority</t>
    </r>
    <r>
      <rPr>
        <b/>
        <sz val="11"/>
        <color indexed="8"/>
        <rFont val="Calibri"/>
        <family val="2"/>
        <charset val="238"/>
      </rPr>
      <t>:</t>
    </r>
  </si>
  <si>
    <t>Signature:</t>
  </si>
  <si>
    <t>Change of Ownership</t>
  </si>
  <si>
    <t>New Owners Name:</t>
  </si>
  <si>
    <t>Rating :</t>
  </si>
  <si>
    <t xml:space="preserve"> </t>
  </si>
  <si>
    <t>Any features measured into the sail/rig area should be noted here:</t>
  </si>
  <si>
    <t>Dimensions :</t>
  </si>
  <si>
    <t>3/4 length</t>
  </si>
  <si>
    <t>1/2 length</t>
  </si>
  <si>
    <t>1/4 length</t>
  </si>
  <si>
    <r>
      <t xml:space="preserve">IRSA 10 RATER CLASS CERTIFICATE
</t>
    </r>
    <r>
      <rPr>
        <b/>
        <sz val="12"/>
        <color indexed="8"/>
        <rFont val="Calibri"/>
        <family val="2"/>
        <charset val="238"/>
      </rPr>
      <t>IRSA - WORLD RADIO SAILING</t>
    </r>
    <r>
      <rPr>
        <sz val="11"/>
        <color indexed="8"/>
        <rFont val="Calibri"/>
        <family val="2"/>
        <charset val="238"/>
      </rPr>
      <t xml:space="preserve">
	</t>
    </r>
    <r>
      <rPr>
        <i/>
        <sz val="11"/>
        <color indexed="8"/>
        <rFont val="Calibri"/>
        <family val="2"/>
        <charset val="238"/>
      </rPr>
      <t xml:space="preserve"> </t>
    </r>
  </si>
  <si>
    <r>
      <rPr>
        <b/>
        <sz val="9"/>
        <color indexed="8"/>
        <rFont val="Calibri"/>
        <family val="2"/>
        <charset val="238"/>
      </rPr>
      <t xml:space="preserve">Boat weight </t>
    </r>
    <r>
      <rPr>
        <sz val="9"/>
        <color indexed="8"/>
        <rFont val="Calibri"/>
        <family val="2"/>
        <charset val="238"/>
      </rPr>
      <t>at</t>
    </r>
    <r>
      <rPr>
        <b/>
        <sz val="9"/>
        <color indexed="8"/>
        <rFont val="Calibri"/>
        <family val="2"/>
        <charset val="238"/>
      </rPr>
      <t xml:space="preserve"> certification control</t>
    </r>
    <r>
      <rPr>
        <sz val="9"/>
        <color indexed="8"/>
        <rFont val="Calibri"/>
        <family val="2"/>
        <charset val="238"/>
      </rPr>
      <t xml:space="preserve"> with heaviest rig/sail combination rounded to the nearest 0.01 kg. At an event the </t>
    </r>
    <r>
      <rPr>
        <b/>
        <sz val="9"/>
        <color indexed="8"/>
        <rFont val="Calibri"/>
        <family val="2"/>
        <charset val="238"/>
      </rPr>
      <t>boat</t>
    </r>
    <r>
      <rPr>
        <sz val="9"/>
        <color indexed="8"/>
        <rFont val="Calibri"/>
        <family val="2"/>
        <charset val="238"/>
      </rPr>
      <t xml:space="preserve"> may weigh no more than 0.05 kg more than this figure. If the </t>
    </r>
    <r>
      <rPr>
        <b/>
        <sz val="9"/>
        <color indexed="8"/>
        <rFont val="Calibri"/>
        <family val="2"/>
      </rPr>
      <t>boat</t>
    </r>
    <r>
      <rPr>
        <sz val="9"/>
        <color indexed="8"/>
        <rFont val="Calibri"/>
        <family val="2"/>
        <charset val="238"/>
      </rPr>
      <t xml:space="preserve"> weighs more than permitted by C.4.3 it shall be corrected before </t>
    </r>
    <r>
      <rPr>
        <i/>
        <sz val="9"/>
        <color indexed="8"/>
        <rFont val="Calibri"/>
        <family val="2"/>
      </rPr>
      <t>racing</t>
    </r>
    <r>
      <rPr>
        <sz val="9"/>
        <color indexed="8"/>
        <rFont val="Calibri"/>
        <family val="2"/>
        <charset val="238"/>
      </rPr>
      <t xml:space="preserve"> or re-</t>
    </r>
    <r>
      <rPr>
        <b/>
        <sz val="9"/>
        <color indexed="8"/>
        <rFont val="Calibri"/>
        <family val="2"/>
      </rPr>
      <t>certified</t>
    </r>
    <r>
      <rPr>
        <sz val="9"/>
        <color indexed="8"/>
        <rFont val="Calibri"/>
        <family val="2"/>
        <charset val="238"/>
      </rPr>
      <t>.</t>
    </r>
  </si>
  <si>
    <t>Certification Authority stamp</t>
  </si>
  <si>
    <t>Official Measurer/Certifcation Authority Notes:</t>
  </si>
  <si>
    <t>No other features recorded.</t>
  </si>
  <si>
    <t>IRSA  Ten Rater Class Sail 1 Certification Control Form - Sail 1</t>
  </si>
  <si>
    <t>IRSA Ten Rater Class Sail 2 Certification Control Form - Sail 2</t>
  </si>
  <si>
    <t>IRSA Ten Rater Class Spar Certification Control Form - Spar(s)</t>
  </si>
  <si>
    <r>
      <t xml:space="preserve">With the exception of RC equipment, to the best of my knowledge, no materials with a density exceeding 11,340 kg/m³  have been used in the construction of this </t>
    </r>
    <r>
      <rPr>
        <b/>
        <sz val="12"/>
        <rFont val="Arial"/>
        <family val="2"/>
      </rPr>
      <t>boat</t>
    </r>
    <r>
      <rPr>
        <sz val="12"/>
        <rFont val="Arial"/>
        <family val="2"/>
      </rPr>
      <t xml:space="preserve">'s </t>
    </r>
    <r>
      <rPr>
        <b/>
        <sz val="12"/>
        <rFont val="Arial"/>
        <family val="2"/>
      </rPr>
      <t>hull</t>
    </r>
    <r>
      <rPr>
        <sz val="12"/>
        <rFont val="Arial"/>
        <family val="2"/>
      </rPr>
      <t xml:space="preserve"> and its </t>
    </r>
    <r>
      <rPr>
        <b/>
        <sz val="12"/>
        <rFont val="Arial"/>
        <family val="2"/>
      </rPr>
      <t>appendages</t>
    </r>
    <r>
      <rPr>
        <sz val="12"/>
        <rFont val="Arial"/>
        <family val="2"/>
      </rPr>
      <t>. I also undertake to maintain this</t>
    </r>
    <r>
      <rPr>
        <b/>
        <sz val="12"/>
        <rFont val="Arial"/>
        <family val="2"/>
      </rPr>
      <t xml:space="preserve"> boat</t>
    </r>
    <r>
      <rPr>
        <sz val="12"/>
        <rFont val="Arial"/>
        <family val="2"/>
      </rPr>
      <t xml:space="preserve"> in compliance with the </t>
    </r>
    <r>
      <rPr>
        <b/>
        <sz val="12"/>
        <rFont val="Arial"/>
        <family val="2"/>
      </rPr>
      <t>class rules</t>
    </r>
    <r>
      <rPr>
        <sz val="12"/>
        <rFont val="Arial"/>
        <family val="2"/>
      </rPr>
      <t xml:space="preserve"> and its </t>
    </r>
    <r>
      <rPr>
        <b/>
        <sz val="12"/>
        <rFont val="Arial"/>
        <family val="2"/>
      </rPr>
      <t>certificate</t>
    </r>
    <r>
      <rPr>
        <sz val="12"/>
        <rFont val="Arial"/>
        <family val="2"/>
      </rPr>
      <t xml:space="preserve"> and that alterations or repairs to equipment required by the</t>
    </r>
    <r>
      <rPr>
        <b/>
        <sz val="12"/>
        <rFont val="Arial"/>
        <family val="2"/>
      </rPr>
      <t xml:space="preserve"> certification control </t>
    </r>
    <r>
      <rPr>
        <sz val="12"/>
        <rFont val="Arial"/>
        <family val="2"/>
      </rPr>
      <t xml:space="preserve">forms to be </t>
    </r>
    <r>
      <rPr>
        <b/>
        <sz val="12"/>
        <rFont val="Arial"/>
        <family val="2"/>
      </rPr>
      <t>certified</t>
    </r>
    <r>
      <rPr>
        <sz val="12"/>
        <rFont val="Arial"/>
        <family val="2"/>
      </rPr>
      <t xml:space="preserve"> will be checked by an </t>
    </r>
    <r>
      <rPr>
        <b/>
        <sz val="12"/>
        <rFont val="Arial"/>
        <family val="2"/>
      </rPr>
      <t>official measurer</t>
    </r>
    <r>
      <rPr>
        <sz val="12"/>
        <rFont val="Arial"/>
        <family val="2"/>
      </rPr>
      <t xml:space="preserve"> before use.</t>
    </r>
  </si>
  <si>
    <t>DECLARATION BY THE OFFICIAL MEASURER - See also the Data Entry and Rating Calculation sheet</t>
  </si>
  <si>
    <r>
      <rPr>
        <b/>
        <sz val="12"/>
        <rFont val="Arial"/>
        <family val="2"/>
      </rPr>
      <t>Official Measurer</t>
    </r>
    <r>
      <rPr>
        <sz val="12"/>
        <rFont val="Arial"/>
        <family val="2"/>
      </rPr>
      <t>'s Name (BLOCK CAPITALS)</t>
    </r>
  </si>
  <si>
    <t>DECLARATION BY THE OFFICIAL MEASURER</t>
  </si>
  <si>
    <t>L(m) - Certified waterline length :</t>
  </si>
  <si>
    <t>Boat weight (kg) :</t>
  </si>
  <si>
    <t>Largest Rig Measurements (mm)</t>
  </si>
  <si>
    <t>Guide measurements (mm) for sail makers and event inspection</t>
  </si>
  <si>
    <t>Official Measurer</t>
  </si>
  <si>
    <r>
      <t xml:space="preserve">From the foremost point of the </t>
    </r>
    <r>
      <rPr>
        <b/>
        <sz val="12"/>
        <rFont val="Arial"/>
        <family val="2"/>
      </rPr>
      <t xml:space="preserve">hull </t>
    </r>
    <r>
      <rPr>
        <sz val="12"/>
        <rFont val="Arial"/>
        <family val="2"/>
      </rPr>
      <t xml:space="preserve">to the point where the bow profile is 20 degrees to the </t>
    </r>
    <r>
      <rPr>
        <u/>
        <sz val="12"/>
        <rFont val="Arial"/>
        <family val="2"/>
      </rPr>
      <t>datum waterplane</t>
    </r>
    <r>
      <rPr>
        <sz val="12"/>
        <rFont val="Arial"/>
        <family val="2"/>
      </rPr>
      <t xml:space="preserve">, is the vertical thickness of elastomeric material 5 mm or more?
</t>
    </r>
  </si>
  <si>
    <r>
      <t xml:space="preserve">40 mm or more above the </t>
    </r>
    <r>
      <rPr>
        <u/>
        <sz val="12"/>
        <rFont val="Arial"/>
        <family val="2"/>
      </rPr>
      <t>datum waterplane</t>
    </r>
    <r>
      <rPr>
        <sz val="12"/>
        <rFont val="Arial"/>
        <family val="2"/>
      </rPr>
      <t xml:space="preserve">?
</t>
    </r>
  </si>
  <si>
    <r>
      <t xml:space="preserve">Guide measurements for sail makers and </t>
    </r>
    <r>
      <rPr>
        <b/>
        <sz val="11"/>
        <rFont val="Arial"/>
        <family val="2"/>
      </rPr>
      <t>Equipment Inspectors</t>
    </r>
    <r>
      <rPr>
        <sz val="11"/>
        <rFont val="Arial"/>
        <family val="2"/>
      </rPr>
      <t xml:space="preserve"> :</t>
    </r>
  </si>
  <si>
    <r>
      <t>The dimensions of</t>
    </r>
    <r>
      <rPr>
        <b/>
        <sz val="11"/>
        <rFont val="Arial"/>
        <family val="2"/>
      </rPr>
      <t xml:space="preserve"> </t>
    </r>
    <r>
      <rPr>
        <b/>
        <sz val="12"/>
        <rFont val="Arial"/>
        <family val="2"/>
      </rPr>
      <t>sails</t>
    </r>
    <r>
      <rPr>
        <sz val="11"/>
        <rFont val="Arial"/>
        <family val="2"/>
      </rPr>
      <t xml:space="preserve"> shall not exceed the dimensions of the </t>
    </r>
    <r>
      <rPr>
        <b/>
        <sz val="12"/>
        <rFont val="Arial"/>
        <family val="2"/>
      </rPr>
      <t>sails</t>
    </r>
    <r>
      <rPr>
        <sz val="11"/>
        <rFont val="Arial"/>
        <family val="2"/>
      </rPr>
      <t xml:space="preserve"> recorded on the </t>
    </r>
    <r>
      <rPr>
        <b/>
        <sz val="12"/>
        <rFont val="Arial"/>
        <family val="2"/>
      </rPr>
      <t>certificate</t>
    </r>
    <r>
      <rPr>
        <sz val="11"/>
        <rFont val="Arial"/>
        <family val="2"/>
      </rPr>
      <t>.</t>
    </r>
  </si>
  <si>
    <t>IRSA</t>
  </si>
  <si>
    <r>
      <rPr>
        <b/>
        <sz val="10"/>
        <color indexed="8"/>
        <rFont val="Calibri"/>
        <family val="2"/>
      </rPr>
      <t xml:space="preserve">NB </t>
    </r>
    <r>
      <rPr>
        <sz val="10"/>
        <color indexed="8"/>
        <rFont val="Calibri"/>
        <family val="2"/>
      </rPr>
      <t xml:space="preserve">Competitor &amp; Race Committee: This </t>
    </r>
    <r>
      <rPr>
        <b/>
        <sz val="10"/>
        <color indexed="8"/>
        <rFont val="Calibri"/>
        <family val="2"/>
      </rPr>
      <t>certificate</t>
    </r>
    <r>
      <rPr>
        <sz val="10"/>
        <color indexed="8"/>
        <rFont val="Calibri"/>
        <family val="2"/>
      </rPr>
      <t xml:space="preserve"> is not valid unless signed, dated and stamped by the owner's</t>
    </r>
    <r>
      <rPr>
        <b/>
        <sz val="10"/>
        <color indexed="8"/>
        <rFont val="Calibri"/>
        <family val="2"/>
      </rPr>
      <t xml:space="preserve"> certification authority</t>
    </r>
    <r>
      <rPr>
        <sz val="10"/>
        <color indexed="8"/>
        <rFont val="Calibri"/>
        <family val="2"/>
      </rPr>
      <t>.</t>
    </r>
  </si>
  <si>
    <r>
      <t>m</t>
    </r>
    <r>
      <rPr>
        <vertAlign val="subscript"/>
        <sz val="11"/>
        <rFont val="Arial"/>
        <family val="2"/>
        <charset val="238"/>
      </rPr>
      <t>n</t>
    </r>
  </si>
  <si>
    <r>
      <t>m0+m</t>
    </r>
    <r>
      <rPr>
        <vertAlign val="subscript"/>
        <sz val="10"/>
        <rFont val="Arial"/>
        <family val="2"/>
        <charset val="238"/>
      </rPr>
      <t>n</t>
    </r>
  </si>
  <si>
    <r>
      <t xml:space="preserve">I confirm that I have taken the measurements on this form, that they are correct and that to the best of my knowledge, the </t>
    </r>
    <r>
      <rPr>
        <b/>
        <sz val="11"/>
        <rFont val="Arial"/>
        <family val="2"/>
        <charset val="238"/>
      </rPr>
      <t>spar</t>
    </r>
    <r>
      <rPr>
        <sz val="11"/>
        <rFont val="Arial"/>
        <family val="2"/>
        <charset val="238"/>
      </rPr>
      <t xml:space="preserve"> complies with the class rules in force at present, except as I have stated below.</t>
    </r>
  </si>
  <si>
    <r>
      <t xml:space="preserve">The </t>
    </r>
    <r>
      <rPr>
        <b/>
        <sz val="11"/>
        <rFont val="Arial"/>
        <family val="2"/>
        <charset val="238"/>
      </rPr>
      <t>official measurer</t>
    </r>
    <r>
      <rPr>
        <sz val="11"/>
        <rFont val="Arial"/>
        <family val="2"/>
        <charset val="238"/>
      </rPr>
      <t xml:space="preserve"> may report anything here.</t>
    </r>
  </si>
  <si>
    <r>
      <rPr>
        <b/>
        <sz val="11"/>
        <rFont val="Arial"/>
        <family val="2"/>
        <charset val="238"/>
      </rPr>
      <t>Official Measurer</t>
    </r>
    <r>
      <rPr>
        <sz val="11"/>
        <rFont val="Arial"/>
        <family val="2"/>
        <charset val="238"/>
      </rPr>
      <t>'s name.</t>
    </r>
  </si>
  <si>
    <r>
      <t>c</t>
    </r>
    <r>
      <rPr>
        <vertAlign val="subscript"/>
        <sz val="11"/>
        <rFont val="Arial"/>
        <family val="2"/>
        <charset val="238"/>
      </rPr>
      <t>n-1</t>
    </r>
  </si>
  <si>
    <r>
      <t>c</t>
    </r>
    <r>
      <rPr>
        <vertAlign val="subscript"/>
        <sz val="11"/>
        <rFont val="Arial"/>
        <family val="2"/>
        <charset val="238"/>
      </rPr>
      <t>0</t>
    </r>
    <r>
      <rPr>
        <sz val="11"/>
        <rFont val="Arial"/>
        <family val="2"/>
        <charset val="238"/>
      </rPr>
      <t xml:space="preserve"> + c</t>
    </r>
    <r>
      <rPr>
        <vertAlign val="subscript"/>
        <sz val="11"/>
        <rFont val="Arial"/>
        <family val="2"/>
        <charset val="238"/>
      </rPr>
      <t>n</t>
    </r>
  </si>
  <si>
    <r>
      <t>0,5 x E (c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 x (2 + E / 200) - E x c</t>
    </r>
    <r>
      <rPr>
        <vertAlign val="subscript"/>
        <sz val="11"/>
        <rFont val="Arial"/>
        <family val="2"/>
        <charset val="238"/>
      </rPr>
      <t>n-1</t>
    </r>
    <r>
      <rPr>
        <sz val="11"/>
        <rFont val="Arial"/>
        <family val="2"/>
        <charset val="238"/>
      </rPr>
      <t xml:space="preserve"> / 200)</t>
    </r>
  </si>
  <si>
    <r>
      <t>h</t>
    </r>
    <r>
      <rPr>
        <vertAlign val="subscript"/>
        <sz val="11"/>
        <rFont val="Arial"/>
        <family val="2"/>
        <charset val="238"/>
      </rPr>
      <t>0</t>
    </r>
    <r>
      <rPr>
        <sz val="11"/>
        <rFont val="Arial"/>
        <family val="2"/>
        <charset val="238"/>
      </rPr>
      <t xml:space="preserve"> + h</t>
    </r>
    <r>
      <rPr>
        <vertAlign val="subscript"/>
        <sz val="11"/>
        <rFont val="Arial"/>
        <family val="2"/>
        <charset val="238"/>
      </rPr>
      <t>n</t>
    </r>
  </si>
  <si>
    <r>
      <t xml:space="preserve">I confirm that I have taken the measurements on this form, that they are correct and that to the best of my knowledge, the </t>
    </r>
    <r>
      <rPr>
        <b/>
        <sz val="11"/>
        <rFont val="Arial"/>
        <family val="2"/>
        <charset val="238"/>
      </rPr>
      <t>sail</t>
    </r>
    <r>
      <rPr>
        <sz val="11"/>
        <rFont val="Arial"/>
        <family val="2"/>
        <charset val="238"/>
      </rPr>
      <t xml:space="preserve"> complies with the </t>
    </r>
    <r>
      <rPr>
        <b/>
        <sz val="11"/>
        <rFont val="Arial"/>
        <family val="2"/>
        <charset val="238"/>
      </rPr>
      <t>class rules</t>
    </r>
    <r>
      <rPr>
        <sz val="11"/>
        <rFont val="Arial"/>
        <family val="2"/>
        <charset val="238"/>
      </rPr>
      <t xml:space="preserve"> in force at present, except as I have stated below.</t>
    </r>
  </si>
  <si>
    <r>
      <t>Official Measurer</t>
    </r>
    <r>
      <rPr>
        <sz val="11"/>
        <rFont val="Arial"/>
        <family val="2"/>
        <charset val="238"/>
      </rPr>
      <t>'s name.</t>
    </r>
  </si>
  <si>
    <t>27th November 2019</t>
  </si>
  <si>
    <t xml:space="preserve">  </t>
  </si>
  <si>
    <r>
      <t xml:space="preserve">I undertake to maintain this </t>
    </r>
    <r>
      <rPr>
        <b/>
        <sz val="9"/>
        <color rgb="FF000000"/>
        <rFont val="Calibri"/>
        <family val="2"/>
      </rPr>
      <t>boat</t>
    </r>
    <r>
      <rPr>
        <sz val="9"/>
        <color rgb="FF000000"/>
        <rFont val="Calibri"/>
        <family val="2"/>
      </rPr>
      <t xml:space="preserve"> in compliance with the </t>
    </r>
    <r>
      <rPr>
        <b/>
        <sz val="9"/>
        <color rgb="FF000000"/>
        <rFont val="Calibri"/>
        <family val="2"/>
      </rPr>
      <t>class rules</t>
    </r>
    <r>
      <rPr>
        <sz val="9"/>
        <color rgb="FF000000"/>
        <rFont val="Calibri"/>
        <family val="2"/>
      </rPr>
      <t xml:space="preserve"> and its </t>
    </r>
    <r>
      <rPr>
        <b/>
        <sz val="9"/>
        <color rgb="FF000000"/>
        <rFont val="Calibri"/>
        <family val="2"/>
      </rPr>
      <t>certificate</t>
    </r>
    <r>
      <rPr>
        <sz val="9"/>
        <color rgb="FF000000"/>
        <rFont val="Calibri"/>
        <family val="2"/>
      </rPr>
      <t xml:space="preserve"> and that alterations or repairs to equipment required by the </t>
    </r>
    <r>
      <rPr>
        <b/>
        <sz val="9"/>
        <color rgb="FF000000"/>
        <rFont val="Calibri"/>
        <family val="2"/>
      </rPr>
      <t>class rules</t>
    </r>
    <r>
      <rPr>
        <sz val="9"/>
        <color rgb="FF000000"/>
        <rFont val="Calibri"/>
        <family val="2"/>
      </rPr>
      <t xml:space="preserve"> to be </t>
    </r>
    <r>
      <rPr>
        <b/>
        <sz val="9"/>
        <color rgb="FF000000"/>
        <rFont val="Calibri"/>
        <family val="2"/>
      </rPr>
      <t>certified</t>
    </r>
    <r>
      <rPr>
        <sz val="9"/>
        <color rgb="FF000000"/>
        <rFont val="Calibri"/>
        <family val="2"/>
      </rPr>
      <t xml:space="preserve"> will be checked by an </t>
    </r>
    <r>
      <rPr>
        <b/>
        <sz val="9"/>
        <color rgb="FF000000"/>
        <rFont val="Calibri"/>
        <family val="2"/>
      </rPr>
      <t>official measurer</t>
    </r>
    <r>
      <rPr>
        <sz val="9"/>
        <color rgb="FF000000"/>
        <rFont val="Calibri"/>
        <family val="2"/>
      </rPr>
      <t xml:space="preserve"> before use.
</t>
    </r>
    <r>
      <rPr>
        <b/>
        <sz val="9"/>
        <color rgb="FF000000"/>
        <rFont val="Calibri"/>
        <family val="2"/>
      </rPr>
      <t xml:space="preserve"> </t>
    </r>
  </si>
  <si>
    <r>
      <t xml:space="preserve">Mast </t>
    </r>
    <r>
      <rPr>
        <u/>
        <sz val="10"/>
        <color rgb="FF000000"/>
        <rFont val="Calibri"/>
        <family val="2"/>
      </rPr>
      <t>spar</t>
    </r>
    <r>
      <rPr>
        <sz val="10"/>
        <color indexed="8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</rPr>
      <t>(constant or even tapered profile)</t>
    </r>
  </si>
  <si>
    <r>
      <t xml:space="preserve">Mast </t>
    </r>
    <r>
      <rPr>
        <u/>
        <sz val="10"/>
        <color indexed="8"/>
        <rFont val="Calibri"/>
        <family val="2"/>
      </rPr>
      <t>spar</t>
    </r>
    <r>
      <rPr>
        <sz val="10"/>
        <color indexed="8"/>
        <rFont val="Calibri"/>
        <family val="2"/>
      </rPr>
      <t xml:space="preserve"> </t>
    </r>
    <r>
      <rPr>
        <sz val="9"/>
        <color rgb="FF000000"/>
        <rFont val="Calibri"/>
        <family val="2"/>
      </rPr>
      <t>(Irregular)</t>
    </r>
  </si>
  <si>
    <t>Calculations</t>
  </si>
  <si>
    <r>
      <t>1. This</t>
    </r>
    <r>
      <rPr>
        <b/>
        <sz val="8"/>
        <color rgb="FF000000"/>
        <rFont val="Calibri"/>
        <family val="2"/>
      </rPr>
      <t xml:space="preserve"> certificate </t>
    </r>
    <r>
      <rPr>
        <sz val="8"/>
        <color indexed="8"/>
        <rFont val="Calibri"/>
        <family val="2"/>
      </rPr>
      <t xml:space="preserve">ceases to be valid upon change of ownership.
2. After completion of this section the new owner shall return this </t>
    </r>
    <r>
      <rPr>
        <b/>
        <sz val="8"/>
        <color rgb="FF000000"/>
        <rFont val="Calibri"/>
        <family val="2"/>
      </rPr>
      <t xml:space="preserve">certificate </t>
    </r>
    <r>
      <rPr>
        <sz val="8"/>
        <color indexed="8"/>
        <rFont val="Calibri"/>
        <family val="2"/>
      </rPr>
      <t>to the</t>
    </r>
    <r>
      <rPr>
        <b/>
        <sz val="8"/>
        <color rgb="FF000000"/>
        <rFont val="Calibri"/>
        <family val="2"/>
      </rPr>
      <t xml:space="preserve"> certification authority</t>
    </r>
    <r>
      <rPr>
        <sz val="8"/>
        <color indexed="8"/>
        <rFont val="Calibri"/>
        <family val="2"/>
      </rPr>
      <t xml:space="preserve">.                                                               
3. On receipt of a </t>
    </r>
    <r>
      <rPr>
        <b/>
        <sz val="8"/>
        <color rgb="FF000000"/>
        <rFont val="Calibri"/>
        <family val="2"/>
      </rPr>
      <t>certificate</t>
    </r>
    <r>
      <rPr>
        <sz val="8"/>
        <color indexed="8"/>
        <rFont val="Calibri"/>
        <family val="2"/>
      </rPr>
      <t xml:space="preserve"> correctly completed by a new owner the </t>
    </r>
    <r>
      <rPr>
        <b/>
        <sz val="8"/>
        <color rgb="FF000000"/>
        <rFont val="Calibri"/>
        <family val="2"/>
      </rPr>
      <t>certification authority</t>
    </r>
    <r>
      <rPr>
        <sz val="8"/>
        <color indexed="8"/>
        <rFont val="Calibri"/>
        <family val="2"/>
      </rPr>
      <t xml:space="preserve"> may issue a new</t>
    </r>
    <r>
      <rPr>
        <b/>
        <sz val="8"/>
        <color rgb="FF000000"/>
        <rFont val="Calibri"/>
        <family val="2"/>
      </rPr>
      <t xml:space="preserve"> certificate.</t>
    </r>
  </si>
  <si>
    <t>enter CA Name</t>
  </si>
  <si>
    <t>© 2020, IRSA</t>
  </si>
  <si>
    <t>Effective: 1st January 2020</t>
  </si>
  <si>
    <t>Release version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</si>
</sst>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"/>
    <numFmt numFmtId="165" formatCode="0.0000"/>
    <numFmt numFmtId="166" formatCode="0;[Red]0"/>
    <numFmt numFmtId="167" formatCode="0.0"/>
    <numFmt numFmtId="168" formatCode="[$-F800]dddd\,\ mmmm\ dd\,\ yyyy"/>
    <numFmt numFmtId="169" formatCode="yyyy\-mm\-dd;@"/>
    <numFmt numFmtId="170" formatCode="0.000000"/>
  </numFmts>
  <fonts count="91" x14ac:knownFonts="1">
    <font>
      <sz val="11"/>
      <name val="Arial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1"/>
      <color indexed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8"/>
      <color indexed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20"/>
      <color indexed="56"/>
      <name val="Arial"/>
      <family val="2"/>
    </font>
    <font>
      <sz val="12"/>
      <color indexed="56"/>
      <name val="Arial"/>
      <family val="2"/>
    </font>
    <font>
      <b/>
      <sz val="18"/>
      <color indexed="56"/>
      <name val="Arial"/>
      <family val="2"/>
    </font>
    <font>
      <b/>
      <sz val="14"/>
      <color indexed="5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b/>
      <i/>
      <sz val="16"/>
      <name val="Arial"/>
      <family val="2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</font>
    <font>
      <sz val="10"/>
      <color indexed="8"/>
      <name val="Calibri"/>
      <family val="2"/>
    </font>
    <font>
      <b/>
      <sz val="24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i/>
      <sz val="9"/>
      <color indexed="8"/>
      <name val="Calibri"/>
      <family val="2"/>
    </font>
    <font>
      <i/>
      <sz val="8"/>
      <color indexed="8"/>
      <name val="Calibri"/>
      <family val="2"/>
    </font>
    <font>
      <u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8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1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8"/>
      <name val="Arial"/>
      <family val="2"/>
      <charset val="238"/>
    </font>
    <font>
      <sz val="24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28"/>
      <name val="Arial"/>
      <family val="2"/>
    </font>
    <font>
      <i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8"/>
      <color indexed="8"/>
      <name val="Calibri"/>
      <family val="2"/>
    </font>
    <font>
      <b/>
      <sz val="8"/>
      <color rgb="FF000000"/>
      <name val="Calibri"/>
      <family val="2"/>
    </font>
    <font>
      <u/>
      <sz val="10"/>
      <color rgb="FF000000"/>
      <name val="Calibri"/>
      <family val="2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Protection="0"/>
  </cellStyleXfs>
  <cellXfs count="802">
    <xf numFmtId="0" fontId="0" fillId="0" borderId="0" xfId="0"/>
    <xf numFmtId="0" fontId="0" fillId="0" borderId="0" xfId="0" applyBorder="1"/>
    <xf numFmtId="0" fontId="4" fillId="0" borderId="0" xfId="0" applyFont="1" applyFill="1" applyBorder="1"/>
    <xf numFmtId="0" fontId="10" fillId="0" borderId="0" xfId="0" applyFont="1"/>
    <xf numFmtId="0" fontId="1" fillId="0" borderId="0" xfId="0" applyFont="1"/>
    <xf numFmtId="0" fontId="4" fillId="0" borderId="1" xfId="0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0" xfId="0" applyFont="1" applyBorder="1"/>
    <xf numFmtId="0" fontId="16" fillId="0" borderId="0" xfId="0" applyFont="1"/>
    <xf numFmtId="0" fontId="2" fillId="0" borderId="0" xfId="0" applyFont="1"/>
    <xf numFmtId="0" fontId="4" fillId="0" borderId="3" xfId="0" applyFont="1" applyFill="1" applyBorder="1"/>
    <xf numFmtId="0" fontId="0" fillId="0" borderId="4" xfId="0" applyBorder="1"/>
    <xf numFmtId="0" fontId="4" fillId="0" borderId="5" xfId="0" applyFont="1" applyFill="1" applyBorder="1"/>
    <xf numFmtId="0" fontId="0" fillId="0" borderId="6" xfId="0" applyBorder="1"/>
    <xf numFmtId="0" fontId="7" fillId="0" borderId="7" xfId="0" applyFont="1" applyBorder="1"/>
    <xf numFmtId="0" fontId="4" fillId="0" borderId="8" xfId="0" applyFont="1" applyFill="1" applyBorder="1"/>
    <xf numFmtId="0" fontId="0" fillId="0" borderId="9" xfId="0" applyBorder="1"/>
    <xf numFmtId="0" fontId="7" fillId="0" borderId="1" xfId="0" applyFont="1" applyBorder="1"/>
    <xf numFmtId="1" fontId="7" fillId="0" borderId="1" xfId="0" applyNumberFormat="1" applyFont="1" applyBorder="1"/>
    <xf numFmtId="0" fontId="4" fillId="0" borderId="10" xfId="0" applyFont="1" applyFill="1" applyBorder="1"/>
    <xf numFmtId="0" fontId="0" fillId="0" borderId="11" xfId="0" applyBorder="1"/>
    <xf numFmtId="1" fontId="7" fillId="0" borderId="12" xfId="0" applyNumberFormat="1" applyFont="1" applyBorder="1"/>
    <xf numFmtId="1" fontId="7" fillId="0" borderId="13" xfId="0" applyNumberFormat="1" applyFont="1" applyBorder="1"/>
    <xf numFmtId="0" fontId="2" fillId="0" borderId="0" xfId="0" applyFont="1" applyProtection="1"/>
    <xf numFmtId="0" fontId="9" fillId="0" borderId="0" xfId="0" applyFont="1" applyFill="1" applyBorder="1" applyProtection="1"/>
    <xf numFmtId="0" fontId="3" fillId="0" borderId="0" xfId="0" applyFont="1" applyFill="1" applyBorder="1" applyProtection="1"/>
    <xf numFmtId="0" fontId="10" fillId="0" borderId="0" xfId="0" applyFont="1" applyFill="1" applyProtection="1"/>
    <xf numFmtId="0" fontId="0" fillId="0" borderId="0" xfId="0" applyFill="1" applyProtection="1"/>
    <xf numFmtId="0" fontId="0" fillId="0" borderId="0" xfId="0" applyProtection="1"/>
    <xf numFmtId="0" fontId="2" fillId="0" borderId="0" xfId="0" applyFont="1" applyFill="1" applyProtection="1"/>
    <xf numFmtId="0" fontId="0" fillId="0" borderId="0" xfId="0" applyFill="1" applyBorder="1" applyProtection="1"/>
    <xf numFmtId="0" fontId="5" fillId="0" borderId="0" xfId="0" applyFont="1" applyProtection="1"/>
    <xf numFmtId="1" fontId="2" fillId="0" borderId="0" xfId="0" applyNumberFormat="1" applyFont="1" applyFill="1" applyBorder="1" applyProtection="1"/>
    <xf numFmtId="1" fontId="2" fillId="0" borderId="17" xfId="0" applyNumberFormat="1" applyFont="1" applyFill="1" applyBorder="1" applyProtection="1"/>
    <xf numFmtId="1" fontId="2" fillId="0" borderId="19" xfId="0" applyNumberFormat="1" applyFont="1" applyFill="1" applyBorder="1" applyProtection="1"/>
    <xf numFmtId="0" fontId="2" fillId="0" borderId="0" xfId="0" applyFont="1" applyFill="1" applyBorder="1" applyProtection="1"/>
    <xf numFmtId="0" fontId="2" fillId="0" borderId="19" xfId="0" applyFont="1" applyFill="1" applyBorder="1" applyProtection="1"/>
    <xf numFmtId="1" fontId="2" fillId="0" borderId="24" xfId="0" applyNumberFormat="1" applyFont="1" applyFill="1" applyBorder="1" applyProtection="1"/>
    <xf numFmtId="0" fontId="2" fillId="0" borderId="0" xfId="0" applyFont="1" applyAlignment="1" applyProtection="1">
      <alignment vertical="center"/>
    </xf>
    <xf numFmtId="0" fontId="17" fillId="0" borderId="0" xfId="0" applyFont="1"/>
    <xf numFmtId="0" fontId="0" fillId="0" borderId="0" xfId="0" applyAlignment="1" applyProtection="1">
      <alignment horizontal="left"/>
    </xf>
    <xf numFmtId="0" fontId="4" fillId="0" borderId="0" xfId="0" applyFont="1" applyAlignment="1"/>
    <xf numFmtId="0" fontId="1" fillId="0" borderId="0" xfId="0" applyFont="1" applyAlignment="1"/>
    <xf numFmtId="0" fontId="1" fillId="5" borderId="0" xfId="0" applyFont="1" applyFill="1" applyBorder="1" applyAlignment="1" applyProtection="1">
      <alignment horizontal="justify"/>
      <protection locked="0"/>
    </xf>
    <xf numFmtId="169" fontId="10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1" fontId="4" fillId="0" borderId="1" xfId="0" applyNumberFormat="1" applyFont="1" applyBorder="1" applyAlignment="1">
      <alignment horizontal="left"/>
    </xf>
    <xf numFmtId="1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right"/>
    </xf>
    <xf numFmtId="0" fontId="4" fillId="2" borderId="1" xfId="0" applyFont="1" applyFill="1" applyBorder="1"/>
    <xf numFmtId="0" fontId="4" fillId="2" borderId="0" xfId="0" applyFont="1" applyFill="1" applyBorder="1"/>
    <xf numFmtId="0" fontId="0" fillId="2" borderId="0" xfId="0" applyFill="1"/>
    <xf numFmtId="1" fontId="7" fillId="2" borderId="0" xfId="0" applyNumberFormat="1" applyFont="1" applyFill="1" applyAlignment="1">
      <alignment horizontal="left"/>
    </xf>
    <xf numFmtId="0" fontId="2" fillId="0" borderId="0" xfId="0" applyFont="1" applyFill="1"/>
    <xf numFmtId="1" fontId="7" fillId="2" borderId="1" xfId="0" applyNumberFormat="1" applyFont="1" applyFill="1" applyBorder="1" applyAlignment="1">
      <alignment horizontal="center"/>
    </xf>
    <xf numFmtId="1" fontId="0" fillId="0" borderId="0" xfId="0" applyNumberFormat="1" applyFill="1" applyBorder="1" applyProtection="1"/>
    <xf numFmtId="0" fontId="0" fillId="0" borderId="24" xfId="0" applyFill="1" applyBorder="1" applyProtection="1"/>
    <xf numFmtId="0" fontId="2" fillId="0" borderId="23" xfId="0" applyFont="1" applyFill="1" applyBorder="1" applyProtection="1"/>
    <xf numFmtId="49" fontId="22" fillId="0" borderId="0" xfId="0" applyNumberFormat="1" applyFont="1"/>
    <xf numFmtId="0" fontId="22" fillId="0" borderId="0" xfId="0" applyFont="1"/>
    <xf numFmtId="43" fontId="22" fillId="0" borderId="0" xfId="1" applyFont="1"/>
    <xf numFmtId="0" fontId="22" fillId="0" borderId="0" xfId="0" applyFont="1" applyAlignment="1">
      <alignment horizontal="justify"/>
    </xf>
    <xf numFmtId="0" fontId="22" fillId="5" borderId="0" xfId="0" applyFont="1" applyFill="1" applyBorder="1" applyAlignment="1" applyProtection="1">
      <alignment horizontal="justify"/>
      <protection locked="0"/>
    </xf>
    <xf numFmtId="0" fontId="22" fillId="0" borderId="0" xfId="0" applyFont="1" applyFill="1"/>
    <xf numFmtId="0" fontId="2" fillId="0" borderId="0" xfId="0" applyFont="1" applyAlignment="1">
      <alignment horizontal="right"/>
    </xf>
    <xf numFmtId="0" fontId="2" fillId="5" borderId="0" xfId="0" applyFont="1" applyFill="1" applyBorder="1" applyAlignment="1" applyProtection="1">
      <alignment horizontal="justify"/>
      <protection locked="0"/>
    </xf>
    <xf numFmtId="0" fontId="23" fillId="0" borderId="0" xfId="0" applyFont="1" applyBorder="1" applyAlignment="1">
      <alignment horizontal="left" vertical="center"/>
    </xf>
    <xf numFmtId="1" fontId="23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23" fillId="5" borderId="0" xfId="0" applyFont="1" applyFill="1" applyAlignment="1" applyProtection="1">
      <alignment horizontal="justify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right" vertical="center"/>
      <protection locked="0"/>
    </xf>
    <xf numFmtId="17" fontId="8" fillId="0" borderId="0" xfId="0" applyNumberFormat="1" applyFont="1" applyBorder="1" applyAlignment="1" applyProtection="1">
      <alignment horizontal="left" vertical="center"/>
      <protection locked="0"/>
    </xf>
    <xf numFmtId="0" fontId="22" fillId="0" borderId="0" xfId="0" applyFont="1" applyBorder="1"/>
    <xf numFmtId="0" fontId="24" fillId="0" borderId="0" xfId="0" applyFont="1" applyBorder="1"/>
    <xf numFmtId="0" fontId="22" fillId="0" borderId="0" xfId="0" applyFont="1" applyFill="1" applyBorder="1" applyAlignment="1">
      <alignment horizontal="justify"/>
    </xf>
    <xf numFmtId="0" fontId="22" fillId="0" borderId="0" xfId="0" applyFont="1" applyFill="1" applyBorder="1"/>
    <xf numFmtId="0" fontId="10" fillId="0" borderId="3" xfId="0" applyFont="1" applyFill="1" applyBorder="1"/>
    <xf numFmtId="0" fontId="10" fillId="0" borderId="14" xfId="0" applyFont="1" applyFill="1" applyBorder="1"/>
    <xf numFmtId="0" fontId="10" fillId="0" borderId="4" xfId="0" applyFont="1" applyFill="1" applyBorder="1"/>
    <xf numFmtId="0" fontId="22" fillId="5" borderId="0" xfId="0" applyFont="1" applyFill="1" applyBorder="1" applyAlignment="1" applyProtection="1">
      <alignment horizontal="justify" vertical="top"/>
      <protection locked="0"/>
    </xf>
    <xf numFmtId="0" fontId="8" fillId="0" borderId="0" xfId="0" applyFont="1" applyFill="1" applyBorder="1" applyAlignment="1">
      <alignment wrapText="1"/>
    </xf>
    <xf numFmtId="0" fontId="0" fillId="0" borderId="0" xfId="0" applyBorder="1" applyAlignment="1"/>
    <xf numFmtId="0" fontId="22" fillId="0" borderId="0" xfId="0" applyFont="1" applyFill="1" applyAlignment="1">
      <alignment horizontal="justify"/>
    </xf>
    <xf numFmtId="0" fontId="10" fillId="0" borderId="0" xfId="0" applyFont="1" applyBorder="1" applyAlignment="1"/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22" fillId="0" borderId="0" xfId="0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top" wrapText="1"/>
    </xf>
    <xf numFmtId="0" fontId="4" fillId="5" borderId="0" xfId="0" applyFont="1" applyFill="1" applyBorder="1" applyAlignment="1" applyProtection="1">
      <alignment horizontal="justify"/>
      <protection locked="0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top"/>
    </xf>
    <xf numFmtId="0" fontId="2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2" fillId="0" borderId="0" xfId="0" applyFont="1" applyAlignment="1" applyProtection="1">
      <alignment vertical="top"/>
    </xf>
    <xf numFmtId="0" fontId="10" fillId="0" borderId="31" xfId="0" applyFont="1" applyBorder="1" applyAlignment="1" applyProtection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justify"/>
    </xf>
    <xf numFmtId="49" fontId="22" fillId="0" borderId="0" xfId="0" applyNumberFormat="1" applyFont="1" applyProtection="1"/>
    <xf numFmtId="0" fontId="22" fillId="0" borderId="0" xfId="0" applyFont="1" applyProtection="1"/>
    <xf numFmtId="43" fontId="22" fillId="0" borderId="0" xfId="1" applyFont="1" applyProtection="1"/>
    <xf numFmtId="0" fontId="22" fillId="0" borderId="0" xfId="0" applyFont="1" applyAlignment="1" applyProtection="1">
      <alignment horizontal="left"/>
    </xf>
    <xf numFmtId="0" fontId="22" fillId="5" borderId="0" xfId="0" applyFont="1" applyFill="1" applyBorder="1" applyAlignment="1" applyProtection="1">
      <alignment horizontal="left"/>
      <protection locked="0"/>
    </xf>
    <xf numFmtId="0" fontId="22" fillId="0" borderId="0" xfId="0" applyFont="1" applyFill="1" applyProtection="1"/>
    <xf numFmtId="0" fontId="22" fillId="5" borderId="0" xfId="0" applyFont="1" applyFill="1" applyAlignment="1" applyProtection="1">
      <alignment horizontal="left"/>
      <protection locked="0"/>
    </xf>
    <xf numFmtId="0" fontId="25" fillId="5" borderId="0" xfId="0" applyFont="1" applyFill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center"/>
    </xf>
    <xf numFmtId="1" fontId="8" fillId="0" borderId="0" xfId="0" applyNumberFormat="1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8" fillId="5" borderId="0" xfId="0" applyFont="1" applyFill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right" vertical="center"/>
    </xf>
    <xf numFmtId="17" fontId="8" fillId="0" borderId="0" xfId="0" applyNumberFormat="1" applyFont="1" applyBorder="1" applyAlignment="1" applyProtection="1">
      <alignment horizontal="left" vertical="center"/>
    </xf>
    <xf numFmtId="0" fontId="22" fillId="0" borderId="0" xfId="0" applyFont="1" applyBorder="1" applyProtection="1"/>
    <xf numFmtId="0" fontId="24" fillId="0" borderId="0" xfId="0" applyFont="1" applyBorder="1" applyProtection="1"/>
    <xf numFmtId="0" fontId="22" fillId="0" borderId="0" xfId="0" applyFont="1" applyFill="1" applyBorder="1" applyProtection="1"/>
    <xf numFmtId="0" fontId="8" fillId="0" borderId="8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3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" fontId="26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left"/>
    </xf>
    <xf numFmtId="0" fontId="10" fillId="0" borderId="29" xfId="0" applyFont="1" applyFill="1" applyBorder="1" applyAlignment="1" applyProtection="1">
      <alignment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26" fillId="0" borderId="1" xfId="0" applyFont="1" applyFill="1" applyBorder="1" applyAlignment="1" applyProtection="1">
      <alignment horizontal="center" vertical="center"/>
    </xf>
    <xf numFmtId="1" fontId="4" fillId="0" borderId="0" xfId="0" applyNumberFormat="1" applyFont="1" applyFill="1" applyBorder="1" applyAlignment="1" applyProtection="1">
      <alignment horizontal="center"/>
    </xf>
    <xf numFmtId="0" fontId="10" fillId="0" borderId="3" xfId="0" applyFont="1" applyFill="1" applyBorder="1" applyAlignment="1" applyProtection="1">
      <alignment vertical="center"/>
    </xf>
    <xf numFmtId="0" fontId="10" fillId="0" borderId="14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vertical="center"/>
    </xf>
    <xf numFmtId="0" fontId="10" fillId="0" borderId="8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horizontal="center" vertical="center"/>
    </xf>
    <xf numFmtId="0" fontId="26" fillId="0" borderId="15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vertical="center"/>
    </xf>
    <xf numFmtId="0" fontId="26" fillId="0" borderId="7" xfId="0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 vertical="center"/>
    </xf>
    <xf numFmtId="0" fontId="22" fillId="6" borderId="2" xfId="0" applyFont="1" applyFill="1" applyBorder="1" applyAlignment="1" applyProtection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2" fontId="26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</xf>
    <xf numFmtId="0" fontId="22" fillId="5" borderId="0" xfId="0" applyFont="1" applyFill="1" applyAlignment="1" applyProtection="1">
      <alignment horizontal="justify" vertical="top" wrapText="1"/>
      <protection locked="0"/>
    </xf>
    <xf numFmtId="0" fontId="8" fillId="0" borderId="0" xfId="0" applyFont="1" applyFill="1" applyProtection="1"/>
    <xf numFmtId="0" fontId="23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23" fillId="5" borderId="0" xfId="0" applyFont="1" applyFill="1" applyAlignment="1" applyProtection="1">
      <alignment horizontal="left"/>
      <protection locked="0"/>
    </xf>
    <xf numFmtId="0" fontId="10" fillId="0" borderId="0" xfId="0" applyFont="1" applyProtection="1"/>
    <xf numFmtId="0" fontId="22" fillId="5" borderId="0" xfId="0" applyFont="1" applyFill="1" applyBorder="1" applyAlignment="1" applyProtection="1">
      <alignment horizontal="left" vertical="top"/>
      <protection locked="0"/>
    </xf>
    <xf numFmtId="0" fontId="10" fillId="0" borderId="34" xfId="0" applyFont="1" applyBorder="1" applyAlignment="1" applyProtection="1">
      <alignment vertical="top"/>
    </xf>
    <xf numFmtId="0" fontId="2" fillId="0" borderId="0" xfId="0" applyFont="1" applyAlignment="1" applyProtection="1">
      <alignment horizontal="right" vertical="center"/>
    </xf>
    <xf numFmtId="0" fontId="22" fillId="0" borderId="0" xfId="0" applyFont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2" fillId="0" borderId="16" xfId="0" applyFont="1" applyFill="1" applyBorder="1" applyProtection="1"/>
    <xf numFmtId="0" fontId="0" fillId="0" borderId="17" xfId="0" applyFill="1" applyBorder="1" applyProtection="1"/>
    <xf numFmtId="0" fontId="0" fillId="0" borderId="18" xfId="0" applyFill="1" applyBorder="1" applyProtection="1"/>
    <xf numFmtId="0" fontId="0" fillId="0" borderId="20" xfId="0" applyFill="1" applyBorder="1" applyProtection="1"/>
    <xf numFmtId="0" fontId="0" fillId="0" borderId="19" xfId="0" applyFill="1" applyBorder="1" applyProtection="1"/>
    <xf numFmtId="0" fontId="2" fillId="0" borderId="24" xfId="0" applyFont="1" applyFill="1" applyBorder="1" applyProtection="1"/>
    <xf numFmtId="0" fontId="10" fillId="0" borderId="0" xfId="0" applyFont="1" applyFill="1" applyBorder="1" applyProtection="1"/>
    <xf numFmtId="165" fontId="2" fillId="6" borderId="2" xfId="0" applyNumberFormat="1" applyFont="1" applyFill="1" applyBorder="1" applyAlignment="1" applyProtection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/>
    <xf numFmtId="0" fontId="2" fillId="0" borderId="0" xfId="0" applyFont="1" applyFill="1" applyAlignment="1">
      <alignment horizontal="right"/>
    </xf>
    <xf numFmtId="0" fontId="22" fillId="0" borderId="0" xfId="0" applyFont="1" applyFill="1" applyBorder="1" applyAlignment="1" applyProtection="1">
      <alignment horizontal="right"/>
    </xf>
    <xf numFmtId="0" fontId="22" fillId="0" borderId="20" xfId="0" applyFont="1" applyFill="1" applyBorder="1" applyProtection="1"/>
    <xf numFmtId="1" fontId="0" fillId="0" borderId="24" xfId="0" applyNumberFormat="1" applyFill="1" applyBorder="1" applyProtection="1"/>
    <xf numFmtId="0" fontId="0" fillId="0" borderId="22" xfId="0" applyFill="1" applyBorder="1" applyProtection="1"/>
    <xf numFmtId="0" fontId="28" fillId="6" borderId="2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7" fillId="0" borderId="0" xfId="0" applyFont="1" applyBorder="1" applyAlignment="1">
      <alignment horizontal="right" vertical="center"/>
    </xf>
    <xf numFmtId="168" fontId="27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0" fillId="0" borderId="0" xfId="0" applyBorder="1" applyAlignment="1">
      <alignment vertical="top"/>
    </xf>
    <xf numFmtId="168" fontId="10" fillId="0" borderId="0" xfId="0" applyNumberFormat="1" applyFont="1" applyBorder="1" applyAlignment="1" applyProtection="1">
      <alignment vertical="top"/>
    </xf>
    <xf numFmtId="0" fontId="22" fillId="0" borderId="0" xfId="0" applyFont="1" applyFill="1" applyAlignment="1">
      <alignment horizontal="left"/>
    </xf>
    <xf numFmtId="0" fontId="22" fillId="0" borderId="0" xfId="0" applyFont="1" applyBorder="1" applyAlignment="1">
      <alignment horizontal="left"/>
    </xf>
    <xf numFmtId="0" fontId="0" fillId="5" borderId="0" xfId="0" applyFont="1" applyFill="1" applyBorder="1" applyAlignment="1" applyProtection="1">
      <alignment horizontal="justify" vertical="top"/>
      <protection locked="0"/>
    </xf>
    <xf numFmtId="0" fontId="12" fillId="0" borderId="0" xfId="0" applyFont="1"/>
    <xf numFmtId="0" fontId="30" fillId="0" borderId="0" xfId="0" applyFont="1" applyAlignment="1" applyProtection="1">
      <alignment horizontal="right"/>
    </xf>
    <xf numFmtId="0" fontId="1" fillId="5" borderId="0" xfId="0" applyFont="1" applyFill="1" applyBorder="1" applyAlignment="1" applyProtection="1">
      <alignment horizontal="justify" vertical="top"/>
      <protection locked="0"/>
    </xf>
    <xf numFmtId="1" fontId="1" fillId="0" borderId="16" xfId="0" applyNumberFormat="1" applyFont="1" applyFill="1" applyBorder="1"/>
    <xf numFmtId="1" fontId="1" fillId="0" borderId="17" xfId="0" applyNumberFormat="1" applyFont="1" applyFill="1" applyBorder="1"/>
    <xf numFmtId="1" fontId="1" fillId="0" borderId="18" xfId="0" applyNumberFormat="1" applyFont="1" applyFill="1" applyBorder="1"/>
    <xf numFmtId="1" fontId="1" fillId="0" borderId="19" xfId="0" applyNumberFormat="1" applyFont="1" applyFill="1" applyBorder="1"/>
    <xf numFmtId="1" fontId="1" fillId="0" borderId="0" xfId="0" applyNumberFormat="1" applyFont="1" applyFill="1" applyBorder="1"/>
    <xf numFmtId="1" fontId="1" fillId="0" borderId="20" xfId="0" applyNumberFormat="1" applyFont="1" applyFill="1" applyBorder="1"/>
    <xf numFmtId="0" fontId="1" fillId="0" borderId="19" xfId="0" applyFont="1" applyFill="1" applyBorder="1"/>
    <xf numFmtId="0" fontId="1" fillId="0" borderId="0" xfId="0" applyFont="1" applyFill="1" applyBorder="1"/>
    <xf numFmtId="0" fontId="0" fillId="0" borderId="19" xfId="0" applyFill="1" applyBorder="1"/>
    <xf numFmtId="0" fontId="0" fillId="0" borderId="0" xfId="0" applyFill="1" applyBorder="1"/>
    <xf numFmtId="0" fontId="0" fillId="0" borderId="20" xfId="0" applyFill="1" applyBorder="1"/>
    <xf numFmtId="1" fontId="0" fillId="0" borderId="20" xfId="0" applyNumberFormat="1" applyFill="1" applyBorder="1"/>
    <xf numFmtId="1" fontId="0" fillId="0" borderId="19" xfId="0" applyNumberFormat="1" applyFill="1" applyBorder="1"/>
    <xf numFmtId="1" fontId="0" fillId="0" borderId="0" xfId="0" applyNumberFormat="1" applyFill="1" applyBorder="1"/>
    <xf numFmtId="0" fontId="0" fillId="0" borderId="24" xfId="0" applyFill="1" applyBorder="1"/>
    <xf numFmtId="0" fontId="0" fillId="0" borderId="22" xfId="0" applyFill="1" applyBorder="1"/>
    <xf numFmtId="0" fontId="1" fillId="0" borderId="0" xfId="0" applyFont="1" applyAlignment="1" applyProtection="1">
      <alignment vertical="center"/>
    </xf>
    <xf numFmtId="1" fontId="52" fillId="0" borderId="0" xfId="3" applyNumberFormat="1" applyFont="1" applyFill="1" applyBorder="1" applyAlignment="1">
      <alignment horizontal="center"/>
    </xf>
    <xf numFmtId="0" fontId="52" fillId="0" borderId="50" xfId="3" applyFont="1" applyFill="1" applyBorder="1" applyAlignment="1">
      <alignment horizontal="center"/>
    </xf>
    <xf numFmtId="0" fontId="35" fillId="0" borderId="14" xfId="3" applyFont="1" applyFill="1" applyBorder="1" applyAlignment="1"/>
    <xf numFmtId="49" fontId="52" fillId="8" borderId="48" xfId="3" applyNumberFormat="1" applyFont="1" applyFill="1" applyBorder="1" applyAlignment="1"/>
    <xf numFmtId="49" fontId="39" fillId="8" borderId="1" xfId="3" applyNumberFormat="1" applyFont="1" applyFill="1" applyBorder="1" applyAlignment="1"/>
    <xf numFmtId="49" fontId="39" fillId="8" borderId="1" xfId="3" applyNumberFormat="1" applyFont="1" applyFill="1" applyBorder="1" applyAlignment="1">
      <alignment horizontal="center"/>
    </xf>
    <xf numFmtId="49" fontId="44" fillId="8" borderId="1" xfId="3" applyNumberFormat="1" applyFont="1" applyFill="1" applyBorder="1" applyAlignment="1">
      <alignment horizontal="center" vertical="top" wrapText="1"/>
    </xf>
    <xf numFmtId="49" fontId="35" fillId="8" borderId="7" xfId="3" applyNumberFormat="1" applyFont="1" applyFill="1" applyBorder="1" applyAlignment="1">
      <alignment horizontal="center"/>
    </xf>
    <xf numFmtId="1" fontId="36" fillId="0" borderId="7" xfId="3" applyNumberFormat="1" applyFont="1" applyFill="1" applyBorder="1" applyAlignment="1">
      <alignment horizontal="center" vertical="center"/>
    </xf>
    <xf numFmtId="49" fontId="35" fillId="8" borderId="1" xfId="3" applyNumberFormat="1" applyFont="1" applyFill="1" applyBorder="1" applyAlignment="1">
      <alignment horizontal="center"/>
    </xf>
    <xf numFmtId="1" fontId="52" fillId="0" borderId="1" xfId="3" applyNumberFormat="1" applyFont="1" applyFill="1" applyBorder="1" applyAlignment="1">
      <alignment horizontal="center" vertical="center"/>
    </xf>
    <xf numFmtId="1" fontId="52" fillId="0" borderId="7" xfId="3" applyNumberFormat="1" applyFont="1" applyFill="1" applyBorder="1" applyAlignment="1">
      <alignment horizontal="center" vertical="center"/>
    </xf>
    <xf numFmtId="49" fontId="35" fillId="8" borderId="13" xfId="3" applyNumberFormat="1" applyFont="1" applyFill="1" applyBorder="1" applyAlignment="1">
      <alignment horizontal="center"/>
    </xf>
    <xf numFmtId="1" fontId="52" fillId="0" borderId="13" xfId="3" applyNumberFormat="1" applyFont="1" applyFill="1" applyBorder="1" applyAlignment="1">
      <alignment horizontal="center" vertical="center"/>
    </xf>
    <xf numFmtId="49" fontId="36" fillId="8" borderId="7" xfId="3" applyNumberFormat="1" applyFont="1" applyFill="1" applyBorder="1" applyAlignment="1">
      <alignment horizontal="left" vertical="center"/>
    </xf>
    <xf numFmtId="170" fontId="52" fillId="0" borderId="7" xfId="3" applyNumberFormat="1" applyFont="1" applyFill="1" applyBorder="1" applyAlignment="1">
      <alignment horizontal="center" vertical="center"/>
    </xf>
    <xf numFmtId="49" fontId="36" fillId="8" borderId="1" xfId="3" applyNumberFormat="1" applyFont="1" applyFill="1" applyBorder="1" applyAlignment="1">
      <alignment horizontal="left" vertical="center"/>
    </xf>
    <xf numFmtId="170" fontId="52" fillId="0" borderId="1" xfId="3" applyNumberFormat="1" applyFont="1" applyFill="1" applyBorder="1" applyAlignment="1">
      <alignment horizontal="center" vertical="center"/>
    </xf>
    <xf numFmtId="49" fontId="35" fillId="8" borderId="8" xfId="3" applyNumberFormat="1" applyFont="1" applyFill="1" applyBorder="1" applyAlignment="1">
      <alignment horizontal="left" vertical="center" wrapText="1"/>
    </xf>
    <xf numFmtId="49" fontId="35" fillId="8" borderId="5" xfId="3" applyNumberFormat="1" applyFont="1" applyFill="1" applyBorder="1" applyAlignment="1">
      <alignment horizontal="left" vertical="center" wrapText="1"/>
    </xf>
    <xf numFmtId="49" fontId="35" fillId="8" borderId="5" xfId="3" applyNumberFormat="1" applyFont="1" applyFill="1" applyBorder="1" applyAlignment="1">
      <alignment horizontal="left" vertical="center"/>
    </xf>
    <xf numFmtId="49" fontId="35" fillId="8" borderId="8" xfId="3" applyNumberFormat="1" applyFont="1" applyFill="1" applyBorder="1" applyAlignment="1">
      <alignment horizontal="left" vertical="center"/>
    </xf>
    <xf numFmtId="49" fontId="35" fillId="8" borderId="1" xfId="3" applyNumberFormat="1" applyFont="1" applyFill="1" applyBorder="1" applyAlignment="1">
      <alignment horizontal="center" vertical="center" wrapText="1"/>
    </xf>
    <xf numFmtId="1" fontId="52" fillId="0" borderId="7" xfId="3" applyNumberFormat="1" applyFont="1" applyFill="1" applyBorder="1" applyAlignment="1">
      <alignment horizontal="center"/>
    </xf>
    <xf numFmtId="1" fontId="52" fillId="0" borderId="1" xfId="3" applyNumberFormat="1" applyFont="1" applyFill="1" applyBorder="1" applyAlignment="1">
      <alignment horizontal="center"/>
    </xf>
    <xf numFmtId="49" fontId="35" fillId="8" borderId="15" xfId="3" applyNumberFormat="1" applyFont="1" applyFill="1" applyBorder="1" applyAlignment="1">
      <alignment horizontal="center" vertical="center" wrapText="1"/>
    </xf>
    <xf numFmtId="1" fontId="52" fillId="0" borderId="15" xfId="3" applyNumberFormat="1" applyFont="1" applyFill="1" applyBorder="1" applyAlignment="1">
      <alignment horizontal="center"/>
    </xf>
    <xf numFmtId="49" fontId="36" fillId="8" borderId="48" xfId="3" applyNumberFormat="1" applyFont="1" applyFill="1" applyBorder="1" applyAlignment="1">
      <alignment horizontal="left" vertical="center"/>
    </xf>
    <xf numFmtId="49" fontId="52" fillId="8" borderId="7" xfId="3" applyNumberFormat="1" applyFont="1" applyFill="1" applyBorder="1" applyAlignment="1">
      <alignment horizontal="left" vertical="center"/>
    </xf>
    <xf numFmtId="0" fontId="1" fillId="5" borderId="0" xfId="0" applyFont="1" applyFill="1" applyBorder="1" applyAlignment="1" applyProtection="1">
      <alignment horizontal="left" vertical="top"/>
      <protection locked="0"/>
    </xf>
    <xf numFmtId="1" fontId="4" fillId="0" borderId="48" xfId="0" applyNumberFormat="1" applyFont="1" applyBorder="1" applyAlignment="1" applyProtection="1">
      <alignment horizontal="center"/>
    </xf>
    <xf numFmtId="0" fontId="0" fillId="0" borderId="0" xfId="0" applyBorder="1" applyAlignment="1"/>
    <xf numFmtId="0" fontId="1" fillId="0" borderId="0" xfId="0" applyFont="1" applyFill="1" applyBorder="1" applyAlignment="1"/>
    <xf numFmtId="0" fontId="31" fillId="0" borderId="0" xfId="0" applyFont="1" applyFill="1" applyProtection="1"/>
    <xf numFmtId="0" fontId="31" fillId="0" borderId="0" xfId="0" applyFont="1" applyProtection="1"/>
    <xf numFmtId="0" fontId="31" fillId="0" borderId="0" xfId="0" applyFont="1" applyAlignment="1" applyProtection="1">
      <alignment horizontal="left"/>
    </xf>
    <xf numFmtId="0" fontId="31" fillId="5" borderId="0" xfId="0" applyFont="1" applyFill="1" applyBorder="1" applyAlignment="1" applyProtection="1">
      <alignment horizontal="left"/>
      <protection locked="0"/>
    </xf>
    <xf numFmtId="0" fontId="31" fillId="5" borderId="0" xfId="0" applyFont="1" applyFill="1" applyAlignment="1" applyProtection="1">
      <alignment horizontal="left"/>
      <protection locked="0"/>
    </xf>
    <xf numFmtId="0" fontId="60" fillId="0" borderId="0" xfId="0" applyFont="1" applyFill="1" applyProtection="1"/>
    <xf numFmtId="0" fontId="61" fillId="0" borderId="25" xfId="0" applyFont="1" applyFill="1" applyBorder="1" applyAlignment="1" applyProtection="1">
      <alignment horizontal="center"/>
    </xf>
    <xf numFmtId="0" fontId="58" fillId="0" borderId="0" xfId="0" applyFont="1" applyFill="1" applyProtection="1"/>
    <xf numFmtId="0" fontId="64" fillId="5" borderId="0" xfId="0" applyFont="1" applyFill="1" applyAlignment="1" applyProtection="1">
      <alignment horizontal="left"/>
      <protection locked="0"/>
    </xf>
    <xf numFmtId="0" fontId="31" fillId="0" borderId="6" xfId="0" applyFont="1" applyFill="1" applyBorder="1" applyProtection="1"/>
    <xf numFmtId="0" fontId="31" fillId="0" borderId="3" xfId="0" applyFont="1" applyFill="1" applyBorder="1" applyProtection="1"/>
    <xf numFmtId="0" fontId="31" fillId="0" borderId="14" xfId="0" applyFont="1" applyFill="1" applyBorder="1" applyProtection="1"/>
    <xf numFmtId="0" fontId="65" fillId="0" borderId="0" xfId="0" applyFont="1" applyFill="1" applyAlignment="1" applyProtection="1">
      <alignment horizontal="right"/>
    </xf>
    <xf numFmtId="0" fontId="65" fillId="5" borderId="0" xfId="0" applyFont="1" applyFill="1" applyAlignment="1" applyProtection="1">
      <alignment horizontal="left"/>
      <protection locked="0"/>
    </xf>
    <xf numFmtId="0" fontId="58" fillId="0" borderId="8" xfId="0" applyFont="1" applyFill="1" applyBorder="1" applyProtection="1"/>
    <xf numFmtId="0" fontId="64" fillId="0" borderId="9" xfId="0" applyFont="1" applyFill="1" applyBorder="1" applyProtection="1"/>
    <xf numFmtId="0" fontId="66" fillId="0" borderId="0" xfId="0" applyFont="1" applyFill="1" applyAlignment="1" applyProtection="1">
      <alignment wrapText="1"/>
    </xf>
    <xf numFmtId="0" fontId="67" fillId="0" borderId="0" xfId="0" applyFont="1" applyFill="1" applyAlignment="1" applyProtection="1">
      <alignment horizontal="right"/>
    </xf>
    <xf numFmtId="0" fontId="31" fillId="0" borderId="0" xfId="0" applyFont="1" applyFill="1" applyBorder="1" applyProtection="1"/>
    <xf numFmtId="0" fontId="67" fillId="5" borderId="0" xfId="0" applyFont="1" applyFill="1" applyBorder="1" applyAlignment="1" applyProtection="1">
      <alignment horizontal="left"/>
      <protection locked="0"/>
    </xf>
    <xf numFmtId="0" fontId="31" fillId="0" borderId="1" xfId="0" applyFont="1" applyFill="1" applyBorder="1" applyAlignment="1" applyProtection="1">
      <alignment horizontal="center" vertical="center"/>
    </xf>
    <xf numFmtId="0" fontId="31" fillId="0" borderId="0" xfId="0" applyFont="1" applyFill="1" applyAlignment="1" applyProtection="1">
      <alignment horizontal="center"/>
    </xf>
    <xf numFmtId="0" fontId="31" fillId="0" borderId="1" xfId="0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" fontId="60" fillId="0" borderId="1" xfId="0" applyNumberFormat="1" applyFont="1" applyFill="1" applyBorder="1" applyAlignment="1" applyProtection="1"/>
    <xf numFmtId="0" fontId="31" fillId="0" borderId="0" xfId="0" applyFont="1" applyFill="1" applyBorder="1" applyAlignment="1" applyProtection="1">
      <alignment horizontal="left"/>
    </xf>
    <xf numFmtId="1" fontId="68" fillId="0" borderId="0" xfId="0" applyNumberFormat="1" applyFont="1" applyFill="1" applyBorder="1" applyProtection="1"/>
    <xf numFmtId="0" fontId="31" fillId="0" borderId="1" xfId="0" applyFont="1" applyFill="1" applyBorder="1" applyAlignment="1" applyProtection="1">
      <alignment vertical="center"/>
    </xf>
    <xf numFmtId="1" fontId="31" fillId="0" borderId="0" xfId="0" applyNumberFormat="1" applyFont="1" applyFill="1" applyBorder="1" applyAlignment="1" applyProtection="1">
      <alignment horizontal="left" vertical="center"/>
    </xf>
    <xf numFmtId="0" fontId="70" fillId="0" borderId="0" xfId="0" applyFont="1" applyFill="1" applyAlignment="1" applyProtection="1">
      <alignment horizontal="right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Alignment="1" applyProtection="1">
      <alignment horizontal="center" vertical="center"/>
    </xf>
    <xf numFmtId="0" fontId="31" fillId="0" borderId="0" xfId="0" applyFont="1" applyFill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center"/>
    </xf>
    <xf numFmtId="0" fontId="31" fillId="0" borderId="21" xfId="0" applyFont="1" applyFill="1" applyBorder="1" applyAlignment="1" applyProtection="1">
      <alignment vertical="center"/>
    </xf>
    <xf numFmtId="1" fontId="68" fillId="0" borderId="21" xfId="0" applyNumberFormat="1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1" fontId="60" fillId="0" borderId="1" xfId="0" applyNumberFormat="1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1" fontId="68" fillId="0" borderId="15" xfId="0" applyNumberFormat="1" applyFont="1" applyFill="1" applyBorder="1" applyAlignment="1" applyProtection="1">
      <alignment vertical="center"/>
    </xf>
    <xf numFmtId="0" fontId="71" fillId="0" borderId="0" xfId="0" applyFont="1" applyFill="1" applyAlignment="1" applyProtection="1">
      <alignment horizontal="center"/>
    </xf>
    <xf numFmtId="0" fontId="31" fillId="0" borderId="8" xfId="0" applyFont="1" applyFill="1" applyBorder="1" applyProtection="1"/>
    <xf numFmtId="0" fontId="31" fillId="0" borderId="9" xfId="0" applyFont="1" applyFill="1" applyBorder="1" applyAlignment="1" applyProtection="1">
      <alignment vertical="center"/>
    </xf>
    <xf numFmtId="1" fontId="31" fillId="0" borderId="15" xfId="0" applyNumberFormat="1" applyFont="1" applyFill="1" applyBorder="1" applyAlignment="1" applyProtection="1">
      <alignment vertical="center"/>
    </xf>
    <xf numFmtId="1" fontId="72" fillId="0" borderId="2" xfId="0" applyNumberFormat="1" applyFont="1" applyFill="1" applyBorder="1" applyAlignment="1" applyProtection="1">
      <alignment horizontal="center"/>
    </xf>
    <xf numFmtId="0" fontId="68" fillId="0" borderId="1" xfId="0" applyFont="1" applyFill="1" applyBorder="1" applyAlignment="1" applyProtection="1">
      <alignment vertical="center"/>
    </xf>
    <xf numFmtId="0" fontId="70" fillId="0" borderId="0" xfId="0" applyFont="1" applyFill="1" applyBorder="1" applyProtection="1"/>
    <xf numFmtId="0" fontId="31" fillId="0" borderId="10" xfId="0" applyFont="1" applyFill="1" applyBorder="1" applyProtection="1"/>
    <xf numFmtId="0" fontId="31" fillId="0" borderId="21" xfId="0" applyFont="1" applyFill="1" applyBorder="1" applyProtection="1"/>
    <xf numFmtId="0" fontId="31" fillId="0" borderId="14" xfId="0" applyFont="1" applyFill="1" applyBorder="1" applyAlignment="1" applyProtection="1">
      <alignment vertical="center"/>
    </xf>
    <xf numFmtId="1" fontId="68" fillId="0" borderId="14" xfId="0" applyNumberFormat="1" applyFont="1" applyFill="1" applyBorder="1" applyAlignment="1" applyProtection="1">
      <alignment vertical="center"/>
    </xf>
    <xf numFmtId="0" fontId="71" fillId="0" borderId="0" xfId="0" applyFont="1" applyFill="1" applyAlignment="1" applyProtection="1">
      <alignment horizontal="right"/>
    </xf>
    <xf numFmtId="0" fontId="68" fillId="5" borderId="0" xfId="0" applyFont="1" applyFill="1" applyBorder="1" applyAlignment="1" applyProtection="1">
      <alignment horizontal="left"/>
      <protection locked="0"/>
    </xf>
    <xf numFmtId="0" fontId="31" fillId="0" borderId="0" xfId="0" applyFont="1" applyFill="1" applyAlignment="1" applyProtection="1">
      <alignment vertical="center"/>
    </xf>
    <xf numFmtId="1" fontId="73" fillId="0" borderId="1" xfId="0" applyNumberFormat="1" applyFont="1" applyFill="1" applyBorder="1" applyAlignment="1" applyProtection="1">
      <alignment vertical="center"/>
    </xf>
    <xf numFmtId="1" fontId="73" fillId="0" borderId="0" xfId="0" applyNumberFormat="1" applyFont="1" applyFill="1" applyBorder="1" applyAlignment="1" applyProtection="1">
      <alignment horizontal="left" vertical="center"/>
    </xf>
    <xf numFmtId="0" fontId="68" fillId="0" borderId="0" xfId="0" applyFont="1" applyFill="1" applyAlignment="1" applyProtection="1">
      <alignment vertical="center"/>
    </xf>
    <xf numFmtId="0" fontId="61" fillId="0" borderId="0" xfId="0" applyFont="1" applyFill="1" applyAlignment="1" applyProtection="1">
      <alignment horizontal="center" vertical="center"/>
    </xf>
    <xf numFmtId="0" fontId="61" fillId="0" borderId="0" xfId="0" applyFont="1" applyFill="1" applyAlignment="1" applyProtection="1">
      <alignment horizontal="left" vertical="center"/>
    </xf>
    <xf numFmtId="0" fontId="62" fillId="0" borderId="1" xfId="0" applyFont="1" applyFill="1" applyBorder="1" applyAlignment="1" applyProtection="1">
      <alignment horizontal="center" vertical="center"/>
    </xf>
    <xf numFmtId="0" fontId="60" fillId="0" borderId="1" xfId="0" applyFont="1" applyFill="1" applyBorder="1" applyAlignment="1" applyProtection="1">
      <alignment vertical="center"/>
    </xf>
    <xf numFmtId="0" fontId="73" fillId="0" borderId="0" xfId="0" applyFont="1" applyFill="1" applyBorder="1" applyAlignment="1" applyProtection="1">
      <alignment horizontal="left" vertical="center"/>
    </xf>
    <xf numFmtId="0" fontId="68" fillId="0" borderId="0" xfId="0" applyFont="1" applyFill="1" applyAlignment="1" applyProtection="1">
      <alignment horizontal="center" vertical="center"/>
    </xf>
    <xf numFmtId="0" fontId="68" fillId="0" borderId="0" xfId="0" applyFont="1" applyFill="1" applyAlignment="1" applyProtection="1">
      <alignment horizontal="left" vertical="center"/>
    </xf>
    <xf numFmtId="0" fontId="31" fillId="0" borderId="8" xfId="0" applyFont="1" applyFill="1" applyBorder="1" applyAlignment="1" applyProtection="1">
      <alignment vertical="center"/>
    </xf>
    <xf numFmtId="0" fontId="68" fillId="0" borderId="15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/>
    </xf>
    <xf numFmtId="0" fontId="68" fillId="0" borderId="0" xfId="0" applyFont="1" applyFill="1" applyBorder="1" applyAlignment="1" applyProtection="1">
      <alignment vertical="center"/>
    </xf>
    <xf numFmtId="0" fontId="68" fillId="0" borderId="0" xfId="0" applyFont="1" applyFill="1" applyBorder="1" applyAlignment="1" applyProtection="1">
      <alignment horizontal="left" vertical="center"/>
    </xf>
    <xf numFmtId="0" fontId="68" fillId="0" borderId="0" xfId="0" applyFont="1" applyFill="1" applyAlignment="1" applyProtection="1">
      <alignment horizontal="left"/>
    </xf>
    <xf numFmtId="0" fontId="75" fillId="0" borderId="0" xfId="0" applyFont="1" applyFill="1" applyAlignment="1" applyProtection="1">
      <alignment horizontal="right"/>
    </xf>
    <xf numFmtId="0" fontId="68" fillId="0" borderId="0" xfId="0" applyFont="1" applyFill="1" applyBorder="1" applyAlignment="1" applyProtection="1">
      <alignment horizontal="center" vertical="center"/>
    </xf>
    <xf numFmtId="0" fontId="75" fillId="0" borderId="0" xfId="0" applyFont="1" applyFill="1" applyBorder="1" applyAlignment="1" applyProtection="1"/>
    <xf numFmtId="0" fontId="31" fillId="0" borderId="0" xfId="0" applyFont="1" applyAlignment="1" applyProtection="1"/>
    <xf numFmtId="0" fontId="68" fillId="0" borderId="0" xfId="0" applyFont="1" applyFill="1" applyProtection="1"/>
    <xf numFmtId="0" fontId="61" fillId="0" borderId="0" xfId="0" applyFont="1" applyFill="1" applyAlignment="1" applyProtection="1">
      <alignment horizontal="left"/>
    </xf>
    <xf numFmtId="0" fontId="31" fillId="5" borderId="0" xfId="0" applyFont="1" applyFill="1" applyBorder="1" applyAlignment="1" applyProtection="1">
      <alignment horizontal="left" vertical="top" wrapText="1"/>
      <protection locked="0"/>
    </xf>
    <xf numFmtId="0" fontId="62" fillId="0" borderId="0" xfId="0" applyFont="1" applyFill="1" applyProtection="1"/>
    <xf numFmtId="0" fontId="31" fillId="0" borderId="0" xfId="0" applyFont="1" applyBorder="1" applyProtection="1"/>
    <xf numFmtId="0" fontId="62" fillId="0" borderId="0" xfId="0" applyFont="1" applyBorder="1" applyProtection="1"/>
    <xf numFmtId="0" fontId="31" fillId="0" borderId="26" xfId="0" applyFont="1" applyBorder="1" applyProtection="1"/>
    <xf numFmtId="0" fontId="31" fillId="0" borderId="27" xfId="0" applyFont="1" applyBorder="1" applyProtection="1"/>
    <xf numFmtId="0" fontId="60" fillId="0" borderId="0" xfId="0" applyFont="1" applyProtection="1"/>
    <xf numFmtId="0" fontId="60" fillId="0" borderId="0" xfId="0" applyFont="1" applyAlignment="1" applyProtection="1">
      <alignment horizontal="right"/>
    </xf>
    <xf numFmtId="0" fontId="60" fillId="0" borderId="0" xfId="0" applyFont="1" applyAlignment="1" applyProtection="1">
      <alignment horizontal="left"/>
    </xf>
    <xf numFmtId="0" fontId="32" fillId="0" borderId="0" xfId="0" applyFont="1" applyFill="1" applyBorder="1" applyProtection="1"/>
    <xf numFmtId="1" fontId="68" fillId="9" borderId="1" xfId="0" applyNumberFormat="1" applyFont="1" applyFill="1" applyBorder="1" applyAlignment="1" applyProtection="1">
      <protection locked="0"/>
    </xf>
    <xf numFmtId="0" fontId="58" fillId="9" borderId="0" xfId="0" applyFont="1" applyFill="1" applyProtection="1"/>
    <xf numFmtId="0" fontId="58" fillId="9" borderId="0" xfId="0" applyFont="1" applyFill="1" applyAlignment="1" applyProtection="1">
      <alignment horizontal="center"/>
    </xf>
    <xf numFmtId="0" fontId="59" fillId="9" borderId="0" xfId="0" applyFont="1" applyFill="1" applyProtection="1"/>
    <xf numFmtId="0" fontId="60" fillId="9" borderId="0" xfId="0" applyFont="1" applyFill="1"/>
    <xf numFmtId="0" fontId="60" fillId="0" borderId="0" xfId="0" applyFont="1" applyFill="1" applyBorder="1" applyProtection="1"/>
    <xf numFmtId="0" fontId="61" fillId="0" borderId="0" xfId="0" applyFont="1" applyFill="1" applyBorder="1" applyAlignment="1" applyProtection="1">
      <alignment horizontal="center"/>
    </xf>
    <xf numFmtId="0" fontId="62" fillId="0" borderId="0" xfId="0" applyFont="1" applyBorder="1" applyAlignment="1" applyProtection="1">
      <alignment horizontal="center"/>
    </xf>
    <xf numFmtId="0" fontId="58" fillId="0" borderId="8" xfId="0" applyFont="1" applyFill="1" applyBorder="1" applyAlignment="1" applyProtection="1">
      <alignment horizontal="left" vertical="center"/>
    </xf>
    <xf numFmtId="0" fontId="64" fillId="0" borderId="9" xfId="0" applyFont="1" applyFill="1" applyBorder="1" applyAlignment="1" applyProtection="1"/>
    <xf numFmtId="0" fontId="58" fillId="5" borderId="0" xfId="0" applyFont="1" applyFill="1" applyBorder="1" applyAlignment="1" applyProtection="1">
      <alignment horizontal="left" vertical="center"/>
      <protection locked="0"/>
    </xf>
    <xf numFmtId="0" fontId="63" fillId="0" borderId="0" xfId="0" applyFont="1" applyBorder="1" applyAlignment="1" applyProtection="1">
      <alignment vertical="center"/>
    </xf>
    <xf numFmtId="0" fontId="76" fillId="0" borderId="0" xfId="0" applyFont="1" applyFill="1" applyBorder="1" applyProtection="1"/>
    <xf numFmtId="0" fontId="31" fillId="0" borderId="0" xfId="0" applyFont="1"/>
    <xf numFmtId="0" fontId="73" fillId="0" borderId="0" xfId="0" applyFont="1" applyFill="1" applyAlignment="1" applyProtection="1">
      <alignment horizontal="right"/>
    </xf>
    <xf numFmtId="1" fontId="31" fillId="0" borderId="21" xfId="0" applyNumberFormat="1" applyFont="1" applyFill="1" applyBorder="1" applyAlignment="1" applyProtection="1">
      <alignment vertical="center"/>
    </xf>
    <xf numFmtId="0" fontId="31" fillId="2" borderId="16" xfId="0" applyFont="1" applyFill="1" applyBorder="1" applyProtection="1"/>
    <xf numFmtId="0" fontId="31" fillId="2" borderId="17" xfId="0" applyFont="1" applyFill="1" applyBorder="1" applyProtection="1"/>
    <xf numFmtId="0" fontId="31" fillId="2" borderId="18" xfId="0" applyFont="1" applyFill="1" applyBorder="1" applyProtection="1"/>
    <xf numFmtId="0" fontId="31" fillId="3" borderId="0" xfId="0" applyFont="1" applyFill="1" applyBorder="1" applyProtection="1"/>
    <xf numFmtId="0" fontId="31" fillId="7" borderId="21" xfId="0" applyFont="1" applyFill="1" applyBorder="1" applyAlignment="1" applyProtection="1">
      <alignment horizontal="left"/>
    </xf>
    <xf numFmtId="0" fontId="31" fillId="7" borderId="21" xfId="0" applyFont="1" applyFill="1" applyBorder="1" applyAlignment="1" applyProtection="1">
      <alignment horizontal="center"/>
    </xf>
    <xf numFmtId="1" fontId="68" fillId="9" borderId="1" xfId="0" applyNumberFormat="1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/>
    <xf numFmtId="1" fontId="73" fillId="0" borderId="18" xfId="0" applyNumberFormat="1" applyFont="1" applyFill="1" applyBorder="1" applyProtection="1"/>
    <xf numFmtId="1" fontId="60" fillId="0" borderId="16" xfId="0" applyNumberFormat="1" applyFont="1" applyFill="1" applyBorder="1" applyProtection="1"/>
    <xf numFmtId="1" fontId="60" fillId="0" borderId="17" xfId="0" applyNumberFormat="1" applyFont="1" applyFill="1" applyBorder="1" applyProtection="1"/>
    <xf numFmtId="0" fontId="60" fillId="0" borderId="18" xfId="0" applyFont="1" applyFill="1" applyBorder="1" applyProtection="1"/>
    <xf numFmtId="0" fontId="68" fillId="0" borderId="14" xfId="0" applyFont="1" applyFill="1" applyBorder="1" applyAlignment="1" applyProtection="1">
      <alignment horizontal="center"/>
    </xf>
    <xf numFmtId="0" fontId="68" fillId="0" borderId="4" xfId="0" applyFont="1" applyFill="1" applyBorder="1" applyAlignment="1" applyProtection="1">
      <alignment horizontal="center"/>
    </xf>
    <xf numFmtId="0" fontId="31" fillId="0" borderId="19" xfId="0" applyFont="1" applyFill="1" applyBorder="1" applyProtection="1"/>
    <xf numFmtId="1" fontId="73" fillId="0" borderId="20" xfId="0" applyNumberFormat="1" applyFont="1" applyFill="1" applyBorder="1" applyProtection="1"/>
    <xf numFmtId="1" fontId="60" fillId="0" borderId="19" xfId="0" applyNumberFormat="1" applyFont="1" applyFill="1" applyBorder="1" applyProtection="1"/>
    <xf numFmtId="1" fontId="60" fillId="0" borderId="0" xfId="0" applyNumberFormat="1" applyFont="1" applyFill="1" applyBorder="1" applyProtection="1"/>
    <xf numFmtId="0" fontId="60" fillId="0" borderId="20" xfId="0" applyFont="1" applyFill="1" applyBorder="1" applyProtection="1"/>
    <xf numFmtId="0" fontId="60" fillId="0" borderId="19" xfId="0" applyFont="1" applyFill="1" applyBorder="1" applyProtection="1"/>
    <xf numFmtId="0" fontId="31" fillId="0" borderId="5" xfId="0" applyFont="1" applyFill="1" applyBorder="1" applyProtection="1"/>
    <xf numFmtId="1" fontId="31" fillId="0" borderId="0" xfId="0" applyNumberFormat="1" applyFont="1" applyFill="1" applyBorder="1" applyAlignment="1" applyProtection="1">
      <alignment vertical="center"/>
    </xf>
    <xf numFmtId="166" fontId="31" fillId="2" borderId="2" xfId="0" applyNumberFormat="1" applyFont="1" applyFill="1" applyBorder="1" applyAlignment="1" applyProtection="1">
      <alignment horizontal="right"/>
    </xf>
    <xf numFmtId="1" fontId="31" fillId="2" borderId="2" xfId="0" applyNumberFormat="1" applyFont="1" applyFill="1" applyBorder="1" applyAlignment="1" applyProtection="1">
      <alignment horizontal="right"/>
    </xf>
    <xf numFmtId="0" fontId="68" fillId="2" borderId="2" xfId="0" applyFont="1" applyFill="1" applyBorder="1" applyAlignment="1" applyProtection="1">
      <alignment horizontal="right"/>
    </xf>
    <xf numFmtId="0" fontId="31" fillId="0" borderId="18" xfId="0" applyFont="1" applyFill="1" applyBorder="1" applyProtection="1"/>
    <xf numFmtId="167" fontId="31" fillId="0" borderId="0" xfId="0" applyNumberFormat="1" applyFont="1" applyFill="1" applyBorder="1" applyProtection="1"/>
    <xf numFmtId="167" fontId="31" fillId="0" borderId="6" xfId="0" applyNumberFormat="1" applyFont="1" applyFill="1" applyBorder="1" applyProtection="1"/>
    <xf numFmtId="0" fontId="68" fillId="0" borderId="0" xfId="0" applyFont="1" applyFill="1" applyAlignment="1" applyProtection="1">
      <alignment horizontal="right"/>
    </xf>
    <xf numFmtId="0" fontId="71" fillId="0" borderId="0" xfId="0" applyFont="1" applyFill="1" applyBorder="1" applyAlignment="1" applyProtection="1">
      <alignment horizontal="right"/>
    </xf>
    <xf numFmtId="1" fontId="60" fillId="0" borderId="20" xfId="0" applyNumberFormat="1" applyFont="1" applyFill="1" applyBorder="1" applyProtection="1"/>
    <xf numFmtId="167" fontId="73" fillId="0" borderId="20" xfId="0" applyNumberFormat="1" applyFont="1" applyFill="1" applyBorder="1" applyProtection="1"/>
    <xf numFmtId="1" fontId="31" fillId="0" borderId="0" xfId="0" applyNumberFormat="1" applyFont="1" applyFill="1" applyProtection="1"/>
    <xf numFmtId="0" fontId="73" fillId="0" borderId="20" xfId="0" applyFont="1" applyFill="1" applyBorder="1" applyProtection="1"/>
    <xf numFmtId="1" fontId="31" fillId="0" borderId="0" xfId="0" applyNumberFormat="1" applyFont="1" applyFill="1" applyBorder="1" applyProtection="1"/>
    <xf numFmtId="1" fontId="31" fillId="0" borderId="6" xfId="0" applyNumberFormat="1" applyFont="1" applyFill="1" applyBorder="1" applyProtection="1"/>
    <xf numFmtId="0" fontId="31" fillId="0" borderId="20" xfId="0" applyFont="1" applyFill="1" applyBorder="1" applyProtection="1"/>
    <xf numFmtId="0" fontId="32" fillId="0" borderId="0" xfId="0" applyFont="1" applyFill="1" applyBorder="1" applyAlignment="1" applyProtection="1">
      <alignment horizontal="left"/>
    </xf>
    <xf numFmtId="0" fontId="31" fillId="0" borderId="6" xfId="0" applyFont="1" applyBorder="1" applyProtection="1"/>
    <xf numFmtId="0" fontId="31" fillId="0" borderId="21" xfId="0" applyFont="1" applyBorder="1" applyProtection="1"/>
    <xf numFmtId="0" fontId="31" fillId="0" borderId="11" xfId="0" applyFont="1" applyBorder="1" applyProtection="1"/>
    <xf numFmtId="0" fontId="32" fillId="0" borderId="0" xfId="0" applyFont="1" applyFill="1" applyProtection="1"/>
    <xf numFmtId="1" fontId="60" fillId="0" borderId="23" xfId="0" applyNumberFormat="1" applyFont="1" applyFill="1" applyBorder="1" applyProtection="1"/>
    <xf numFmtId="1" fontId="60" fillId="0" borderId="24" xfId="0" applyNumberFormat="1" applyFont="1" applyFill="1" applyBorder="1" applyProtection="1"/>
    <xf numFmtId="0" fontId="60" fillId="0" borderId="22" xfId="0" applyFont="1" applyFill="1" applyBorder="1" applyProtection="1"/>
    <xf numFmtId="0" fontId="31" fillId="0" borderId="23" xfId="0" applyFont="1" applyFill="1" applyBorder="1" applyProtection="1"/>
    <xf numFmtId="1" fontId="60" fillId="0" borderId="22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right"/>
    </xf>
    <xf numFmtId="167" fontId="31" fillId="0" borderId="16" xfId="0" applyNumberFormat="1" applyFont="1" applyFill="1" applyBorder="1" applyProtection="1"/>
    <xf numFmtId="167" fontId="31" fillId="0" borderId="18" xfId="0" applyNumberFormat="1" applyFont="1" applyFill="1" applyBorder="1" applyProtection="1"/>
    <xf numFmtId="0" fontId="31" fillId="0" borderId="0" xfId="0" applyFont="1" applyBorder="1" applyAlignment="1">
      <alignment horizontal="left"/>
    </xf>
    <xf numFmtId="0" fontId="31" fillId="0" borderId="28" xfId="0" applyFont="1" applyFill="1" applyBorder="1" applyProtection="1"/>
    <xf numFmtId="167" fontId="31" fillId="0" borderId="19" xfId="0" applyNumberFormat="1" applyFont="1" applyFill="1" applyBorder="1" applyProtection="1"/>
    <xf numFmtId="167" fontId="31" fillId="0" borderId="20" xfId="0" applyNumberFormat="1" applyFont="1" applyFill="1" applyBorder="1" applyProtection="1"/>
    <xf numFmtId="0" fontId="68" fillId="0" borderId="0" xfId="0" applyFont="1" applyFill="1" applyBorder="1" applyAlignment="1" applyProtection="1">
      <alignment horizontal="right"/>
    </xf>
    <xf numFmtId="1" fontId="31" fillId="2" borderId="2" xfId="0" applyNumberFormat="1" applyFont="1" applyFill="1" applyBorder="1" applyProtection="1"/>
    <xf numFmtId="0" fontId="31" fillId="2" borderId="2" xfId="0" applyFont="1" applyFill="1" applyBorder="1" applyProtection="1"/>
    <xf numFmtId="0" fontId="68" fillId="2" borderId="2" xfId="0" applyFont="1" applyFill="1" applyBorder="1" applyProtection="1"/>
    <xf numFmtId="0" fontId="31" fillId="0" borderId="17" xfId="0" applyFont="1" applyFill="1" applyBorder="1" applyProtection="1"/>
    <xf numFmtId="1" fontId="31" fillId="0" borderId="17" xfId="0" applyNumberFormat="1" applyFont="1" applyFill="1" applyBorder="1" applyProtection="1"/>
    <xf numFmtId="1" fontId="31" fillId="0" borderId="18" xfId="0" applyNumberFormat="1" applyFont="1" applyFill="1" applyBorder="1" applyProtection="1"/>
    <xf numFmtId="0" fontId="31" fillId="0" borderId="29" xfId="0" applyFont="1" applyFill="1" applyBorder="1" applyProtection="1"/>
    <xf numFmtId="167" fontId="31" fillId="0" borderId="23" xfId="0" applyNumberFormat="1" applyFont="1" applyFill="1" applyBorder="1" applyProtection="1"/>
    <xf numFmtId="167" fontId="31" fillId="0" borderId="22" xfId="0" applyNumberFormat="1" applyFont="1" applyFill="1" applyBorder="1" applyProtection="1"/>
    <xf numFmtId="1" fontId="31" fillId="0" borderId="20" xfId="0" applyNumberFormat="1" applyFont="1" applyFill="1" applyBorder="1" applyProtection="1"/>
    <xf numFmtId="0" fontId="60" fillId="0" borderId="23" xfId="0" applyFont="1" applyFill="1" applyBorder="1" applyProtection="1"/>
    <xf numFmtId="0" fontId="31" fillId="4" borderId="1" xfId="0" applyFont="1" applyFill="1" applyBorder="1" applyAlignment="1" applyProtection="1">
      <alignment vertical="center"/>
    </xf>
    <xf numFmtId="1" fontId="73" fillId="4" borderId="1" xfId="0" applyNumberFormat="1" applyFont="1" applyFill="1" applyBorder="1" applyAlignment="1" applyProtection="1">
      <alignment vertical="center"/>
    </xf>
    <xf numFmtId="0" fontId="68" fillId="0" borderId="0" xfId="0" applyFont="1" applyFill="1" applyBorder="1" applyProtection="1"/>
    <xf numFmtId="0" fontId="77" fillId="0" borderId="0" xfId="0" applyFont="1" applyFill="1" applyAlignment="1" applyProtection="1">
      <alignment horizontal="right"/>
    </xf>
    <xf numFmtId="0" fontId="31" fillId="0" borderId="1" xfId="0" applyFont="1" applyFill="1" applyBorder="1" applyProtection="1"/>
    <xf numFmtId="1" fontId="68" fillId="0" borderId="0" xfId="0" applyNumberFormat="1" applyFont="1" applyFill="1" applyBorder="1" applyAlignment="1" applyProtection="1">
      <alignment vertical="center"/>
      <protection locked="0"/>
    </xf>
    <xf numFmtId="0" fontId="31" fillId="0" borderId="24" xfId="0" applyFont="1" applyFill="1" applyBorder="1" applyProtection="1"/>
    <xf numFmtId="1" fontId="31" fillId="0" borderId="24" xfId="0" applyNumberFormat="1" applyFont="1" applyFill="1" applyBorder="1" applyProtection="1"/>
    <xf numFmtId="1" fontId="31" fillId="0" borderId="22" xfId="0" applyNumberFormat="1" applyFont="1" applyFill="1" applyBorder="1" applyProtection="1"/>
    <xf numFmtId="0" fontId="68" fillId="0" borderId="29" xfId="0" applyFont="1" applyFill="1" applyBorder="1" applyProtection="1"/>
    <xf numFmtId="0" fontId="31" fillId="0" borderId="0" xfId="0" applyFont="1" applyFill="1" applyAlignment="1" applyProtection="1">
      <alignment horizontal="centerContinuous" vertical="center"/>
    </xf>
    <xf numFmtId="0" fontId="62" fillId="0" borderId="0" xfId="0" applyFont="1" applyFill="1" applyBorder="1" applyProtection="1"/>
    <xf numFmtId="0" fontId="31" fillId="0" borderId="30" xfId="0" applyFont="1" applyFill="1" applyBorder="1" applyProtection="1"/>
    <xf numFmtId="0" fontId="62" fillId="0" borderId="0" xfId="0" applyFont="1" applyProtection="1"/>
    <xf numFmtId="0" fontId="34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73" fillId="0" borderId="0" xfId="0" applyFont="1" applyFill="1" applyBorder="1" applyAlignment="1" applyProtection="1">
      <alignment horizontal="right"/>
    </xf>
    <xf numFmtId="0" fontId="32" fillId="0" borderId="0" xfId="0" applyFont="1" applyBorder="1" applyProtection="1"/>
    <xf numFmtId="0" fontId="34" fillId="0" borderId="0" xfId="0" applyFont="1" applyAlignment="1" applyProtection="1">
      <alignment vertical="center"/>
    </xf>
    <xf numFmtId="0" fontId="31" fillId="4" borderId="1" xfId="0" applyFont="1" applyFill="1" applyBorder="1" applyAlignment="1" applyProtection="1">
      <alignment horizontal="center" vertical="center"/>
    </xf>
    <xf numFmtId="0" fontId="31" fillId="4" borderId="0" xfId="0" applyFont="1" applyFill="1" applyAlignment="1" applyProtection="1">
      <alignment horizontal="center"/>
    </xf>
    <xf numFmtId="0" fontId="31" fillId="4" borderId="8" xfId="0" applyFont="1" applyFill="1" applyBorder="1" applyAlignment="1" applyProtection="1">
      <alignment horizontal="center" vertical="center"/>
    </xf>
    <xf numFmtId="0" fontId="60" fillId="0" borderId="0" xfId="0" applyFont="1" applyFill="1" applyAlignment="1" applyProtection="1">
      <alignment horizontal="center"/>
    </xf>
    <xf numFmtId="0" fontId="31" fillId="4" borderId="0" xfId="0" applyFont="1" applyFill="1" applyProtection="1"/>
    <xf numFmtId="0" fontId="68" fillId="4" borderId="1" xfId="0" applyFont="1" applyFill="1" applyBorder="1" applyAlignment="1" applyProtection="1">
      <alignment vertical="center"/>
    </xf>
    <xf numFmtId="0" fontId="73" fillId="4" borderId="1" xfId="0" applyFont="1" applyFill="1" applyBorder="1" applyAlignment="1" applyProtection="1">
      <alignment vertical="center"/>
    </xf>
    <xf numFmtId="0" fontId="6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73" fillId="0" borderId="0" xfId="0" applyFont="1" applyProtection="1"/>
    <xf numFmtId="0" fontId="31" fillId="4" borderId="1" xfId="0" applyFont="1" applyFill="1" applyBorder="1" applyAlignment="1" applyProtection="1">
      <alignment horizontal="center"/>
    </xf>
    <xf numFmtId="1" fontId="31" fillId="4" borderId="1" xfId="0" applyNumberFormat="1" applyFont="1" applyFill="1" applyBorder="1" applyAlignment="1" applyProtection="1">
      <alignment horizontal="center" vertical="center"/>
    </xf>
    <xf numFmtId="0" fontId="31" fillId="4" borderId="15" xfId="0" applyFont="1" applyFill="1" applyBorder="1" applyAlignment="1" applyProtection="1">
      <alignment horizontal="center"/>
    </xf>
    <xf numFmtId="1" fontId="31" fillId="4" borderId="15" xfId="0" applyNumberFormat="1" applyFont="1" applyFill="1" applyBorder="1" applyProtection="1"/>
    <xf numFmtId="1" fontId="31" fillId="4" borderId="15" xfId="0" applyNumberFormat="1" applyFont="1" applyFill="1" applyBorder="1" applyAlignment="1" applyProtection="1">
      <alignment horizontal="center"/>
    </xf>
    <xf numFmtId="9" fontId="31" fillId="0" borderId="0" xfId="2" applyFont="1" applyFill="1" applyBorder="1" applyProtection="1"/>
    <xf numFmtId="0" fontId="31" fillId="0" borderId="0" xfId="0" applyFont="1" applyFill="1" applyBorder="1" applyAlignment="1" applyProtection="1">
      <alignment horizontal="right"/>
    </xf>
    <xf numFmtId="0" fontId="31" fillId="0" borderId="15" xfId="0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9" xfId="0" applyFont="1" applyFill="1" applyBorder="1" applyProtection="1"/>
    <xf numFmtId="0" fontId="65" fillId="0" borderId="0" xfId="0" applyFont="1" applyFill="1" applyProtection="1"/>
    <xf numFmtId="0" fontId="73" fillId="0" borderId="0" xfId="0" applyFont="1" applyFill="1" applyBorder="1" applyProtection="1"/>
    <xf numFmtId="0" fontId="34" fillId="0" borderId="0" xfId="0" applyFont="1" applyProtection="1"/>
    <xf numFmtId="0" fontId="78" fillId="0" borderId="0" xfId="0" applyFont="1" applyProtection="1"/>
    <xf numFmtId="0" fontId="62" fillId="0" borderId="0" xfId="0" applyFont="1" applyFill="1" applyBorder="1" applyAlignment="1" applyProtection="1">
      <alignment horizontal="left"/>
    </xf>
    <xf numFmtId="0" fontId="79" fillId="0" borderId="0" xfId="0" applyFont="1" applyFill="1" applyBorder="1" applyProtection="1"/>
    <xf numFmtId="1" fontId="73" fillId="0" borderId="0" xfId="0" applyNumberFormat="1" applyFont="1" applyFill="1" applyBorder="1" applyProtection="1"/>
    <xf numFmtId="1" fontId="62" fillId="0" borderId="0" xfId="0" applyNumberFormat="1" applyFont="1" applyProtection="1"/>
    <xf numFmtId="0" fontId="60" fillId="0" borderId="0" xfId="0" applyFont="1" applyFill="1" applyAlignment="1" applyProtection="1">
      <alignment vertical="center"/>
    </xf>
    <xf numFmtId="0" fontId="79" fillId="0" borderId="0" xfId="0" applyFont="1" applyFill="1" applyBorder="1" applyAlignment="1" applyProtection="1">
      <alignment horizontal="right"/>
    </xf>
    <xf numFmtId="1" fontId="31" fillId="0" borderId="1" xfId="0" applyNumberFormat="1" applyFont="1" applyFill="1" applyBorder="1" applyAlignment="1" applyProtection="1">
      <alignment horizontal="center" vertical="center"/>
    </xf>
    <xf numFmtId="0" fontId="73" fillId="0" borderId="0" xfId="0" applyFont="1" applyBorder="1" applyProtection="1"/>
    <xf numFmtId="1" fontId="31" fillId="0" borderId="0" xfId="0" applyNumberFormat="1" applyFont="1" applyProtection="1"/>
    <xf numFmtId="0" fontId="78" fillId="0" borderId="0" xfId="0" applyFont="1" applyFill="1" applyBorder="1" applyProtection="1"/>
    <xf numFmtId="1" fontId="73" fillId="4" borderId="1" xfId="0" applyNumberFormat="1" applyFont="1" applyFill="1" applyBorder="1" applyAlignment="1" applyProtection="1"/>
    <xf numFmtId="0" fontId="68" fillId="5" borderId="0" xfId="0" applyFont="1" applyFill="1" applyAlignment="1" applyProtection="1">
      <alignment horizontal="left"/>
      <protection locked="0"/>
    </xf>
    <xf numFmtId="0" fontId="68" fillId="0" borderId="0" xfId="0" applyFont="1" applyBorder="1" applyAlignment="1" applyProtection="1"/>
    <xf numFmtId="0" fontId="31" fillId="0" borderId="0" xfId="0" applyFont="1" applyBorder="1" applyAlignment="1" applyProtection="1"/>
    <xf numFmtId="0" fontId="62" fillId="0" borderId="0" xfId="0" applyFont="1" applyBorder="1" applyAlignment="1" applyProtection="1"/>
    <xf numFmtId="0" fontId="31" fillId="0" borderId="26" xfId="0" applyFont="1" applyBorder="1" applyAlignment="1" applyProtection="1"/>
    <xf numFmtId="0" fontId="31" fillId="0" borderId="27" xfId="0" applyFont="1" applyBorder="1" applyAlignment="1" applyProtection="1"/>
    <xf numFmtId="0" fontId="60" fillId="0" borderId="0" xfId="0" applyFont="1" applyFill="1" applyBorder="1" applyAlignment="1" applyProtection="1">
      <alignment horizontal="left"/>
    </xf>
    <xf numFmtId="0" fontId="60" fillId="0" borderId="0" xfId="0" applyFont="1" applyFill="1" applyBorder="1" applyAlignment="1" applyProtection="1">
      <alignment horizontal="center"/>
    </xf>
    <xf numFmtId="0" fontId="2" fillId="9" borderId="0" xfId="0" applyFont="1" applyFill="1"/>
    <xf numFmtId="0" fontId="15" fillId="9" borderId="0" xfId="0" applyFont="1" applyFill="1"/>
    <xf numFmtId="0" fontId="80" fillId="9" borderId="0" xfId="0" applyFont="1" applyFill="1" applyProtection="1"/>
    <xf numFmtId="0" fontId="11" fillId="9" borderId="0" xfId="0" applyFont="1" applyFill="1" applyProtection="1"/>
    <xf numFmtId="0" fontId="11" fillId="9" borderId="0" xfId="0" applyFont="1" applyFill="1" applyAlignment="1" applyProtection="1">
      <alignment horizontal="center"/>
    </xf>
    <xf numFmtId="0" fontId="80" fillId="9" borderId="0" xfId="0" applyFont="1" applyFill="1"/>
    <xf numFmtId="0" fontId="11" fillId="9" borderId="0" xfId="0" applyFont="1" applyFill="1"/>
    <xf numFmtId="0" fontId="11" fillId="9" borderId="0" xfId="0" applyFont="1" applyFill="1" applyAlignment="1">
      <alignment horizontal="right"/>
    </xf>
    <xf numFmtId="0" fontId="11" fillId="9" borderId="0" xfId="0" applyFont="1" applyFill="1" applyAlignment="1">
      <alignment horizontal="center"/>
    </xf>
    <xf numFmtId="0" fontId="1" fillId="9" borderId="0" xfId="0" applyFont="1" applyFill="1"/>
    <xf numFmtId="0" fontId="20" fillId="9" borderId="0" xfId="0" applyFont="1" applyFill="1"/>
    <xf numFmtId="0" fontId="21" fillId="9" borderId="0" xfId="0" applyFont="1" applyFill="1"/>
    <xf numFmtId="0" fontId="19" fillId="9" borderId="0" xfId="0" applyFont="1" applyFill="1"/>
    <xf numFmtId="1" fontId="31" fillId="0" borderId="23" xfId="0" applyNumberFormat="1" applyFont="1" applyFill="1" applyBorder="1"/>
    <xf numFmtId="0" fontId="23" fillId="9" borderId="1" xfId="0" quotePrefix="1" applyFont="1" applyFill="1" applyBorder="1" applyAlignment="1" applyProtection="1">
      <alignment horizontal="center" vertical="center"/>
      <protection locked="0"/>
    </xf>
    <xf numFmtId="49" fontId="35" fillId="8" borderId="4" xfId="3" applyNumberFormat="1" applyFont="1" applyFill="1" applyBorder="1" applyAlignment="1">
      <alignment horizontal="center"/>
    </xf>
    <xf numFmtId="1" fontId="52" fillId="0" borderId="5" xfId="3" applyNumberFormat="1" applyFont="1" applyFill="1" applyBorder="1" applyAlignment="1">
      <alignment horizontal="center" vertical="center"/>
    </xf>
    <xf numFmtId="1" fontId="52" fillId="0" borderId="8" xfId="3" applyNumberFormat="1" applyFont="1" applyFill="1" applyBorder="1" applyAlignment="1">
      <alignment horizontal="center" vertical="center"/>
    </xf>
    <xf numFmtId="0" fontId="35" fillId="11" borderId="5" xfId="3" applyFont="1" applyFill="1" applyBorder="1" applyAlignment="1">
      <alignment horizontal="center" vertical="center"/>
    </xf>
    <xf numFmtId="49" fontId="35" fillId="11" borderId="13" xfId="3" applyNumberFormat="1" applyFont="1" applyFill="1" applyBorder="1" applyAlignment="1">
      <alignment horizontal="center"/>
    </xf>
    <xf numFmtId="0" fontId="35" fillId="11" borderId="13" xfId="3" applyFont="1" applyFill="1" applyBorder="1" applyAlignment="1">
      <alignment horizontal="center" vertical="center"/>
    </xf>
    <xf numFmtId="0" fontId="35" fillId="11" borderId="7" xfId="3" applyFont="1" applyFill="1" applyBorder="1" applyAlignment="1"/>
    <xf numFmtId="0" fontId="35" fillId="11" borderId="7" xfId="3" applyFont="1" applyFill="1" applyBorder="1" applyAlignment="1">
      <alignment horizontal="center" vertical="center"/>
    </xf>
    <xf numFmtId="0" fontId="35" fillId="11" borderId="12" xfId="3" applyFont="1" applyFill="1" applyBorder="1" applyAlignment="1"/>
    <xf numFmtId="0" fontId="35" fillId="11" borderId="12" xfId="3" applyFont="1" applyFill="1" applyBorder="1" applyAlignment="1">
      <alignment horizontal="center" vertical="center"/>
    </xf>
    <xf numFmtId="0" fontId="35" fillId="11" borderId="10" xfId="3" applyFont="1" applyFill="1" applyBorder="1" applyAlignment="1">
      <alignment horizontal="center" vertical="center"/>
    </xf>
    <xf numFmtId="49" fontId="35" fillId="11" borderId="7" xfId="3" applyNumberFormat="1" applyFont="1" applyFill="1" applyBorder="1" applyAlignment="1">
      <alignment horizontal="center"/>
    </xf>
    <xf numFmtId="49" fontId="44" fillId="11" borderId="7" xfId="3" applyNumberFormat="1" applyFont="1" applyFill="1" applyBorder="1" applyAlignment="1">
      <alignment horizontal="center" vertical="top" wrapText="1"/>
    </xf>
    <xf numFmtId="0" fontId="0" fillId="11" borderId="12" xfId="0" applyFill="1" applyBorder="1" applyAlignment="1">
      <alignment horizontal="center" wrapText="1"/>
    </xf>
    <xf numFmtId="0" fontId="36" fillId="11" borderId="7" xfId="3" applyFont="1" applyFill="1" applyBorder="1" applyAlignment="1">
      <alignment horizontal="left" vertical="center"/>
    </xf>
    <xf numFmtId="49" fontId="36" fillId="11" borderId="12" xfId="3" applyNumberFormat="1" applyFont="1" applyFill="1" applyBorder="1" applyAlignment="1">
      <alignment vertical="center" wrapText="1"/>
    </xf>
    <xf numFmtId="1" fontId="52" fillId="10" borderId="7" xfId="3" applyNumberFormat="1" applyFont="1" applyFill="1" applyBorder="1" applyAlignment="1">
      <alignment horizontal="center" vertical="center"/>
    </xf>
    <xf numFmtId="0" fontId="90" fillId="0" borderId="30" xfId="0" applyFont="1" applyBorder="1"/>
    <xf numFmtId="0" fontId="6" fillId="0" borderId="25" xfId="0" applyFont="1" applyBorder="1" applyAlignment="1"/>
    <xf numFmtId="0" fontId="5" fillId="0" borderId="0" xfId="0" applyFont="1"/>
    <xf numFmtId="0" fontId="6" fillId="0" borderId="2" xfId="0" applyFont="1" applyBorder="1" applyAlignment="1">
      <alignment horizontal="center"/>
    </xf>
    <xf numFmtId="1" fontId="90" fillId="0" borderId="28" xfId="0" applyNumberFormat="1" applyFont="1" applyBorder="1" applyAlignment="1">
      <alignment horizontal="left"/>
    </xf>
    <xf numFmtId="0" fontId="18" fillId="0" borderId="0" xfId="0" applyFont="1" applyFill="1"/>
    <xf numFmtId="0" fontId="19" fillId="0" borderId="0" xfId="0" applyFont="1" applyFill="1"/>
    <xf numFmtId="0" fontId="10" fillId="0" borderId="0" xfId="0" applyFont="1" applyFill="1"/>
    <xf numFmtId="0" fontId="0" fillId="0" borderId="0" xfId="0" applyFill="1"/>
    <xf numFmtId="1" fontId="7" fillId="0" borderId="0" xfId="0" applyNumberFormat="1" applyFont="1" applyAlignment="1">
      <alignment horizontal="left"/>
    </xf>
    <xf numFmtId="0" fontId="27" fillId="0" borderId="0" xfId="0" applyFont="1" applyAlignment="1">
      <alignment horizontal="center"/>
    </xf>
    <xf numFmtId="14" fontId="90" fillId="0" borderId="2" xfId="0" applyNumberFormat="1" applyFont="1" applyBorder="1" applyAlignment="1">
      <alignment horizontal="left"/>
    </xf>
    <xf numFmtId="1" fontId="90" fillId="0" borderId="2" xfId="0" applyNumberFormat="1" applyFont="1" applyBorder="1" applyAlignment="1">
      <alignment horizontal="left"/>
    </xf>
    <xf numFmtId="0" fontId="10" fillId="0" borderId="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34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35" xfId="0" applyFont="1" applyBorder="1" applyAlignment="1" applyProtection="1">
      <alignment vertical="top"/>
    </xf>
    <xf numFmtId="0" fontId="0" fillId="0" borderId="35" xfId="0" applyBorder="1" applyAlignment="1">
      <alignment vertical="top"/>
    </xf>
    <xf numFmtId="168" fontId="10" fillId="0" borderId="35" xfId="0" applyNumberFormat="1" applyFont="1" applyBorder="1" applyAlignment="1" applyProtection="1">
      <alignment vertical="top"/>
    </xf>
    <xf numFmtId="0" fontId="10" fillId="0" borderId="31" xfId="0" applyFont="1" applyBorder="1" applyAlignment="1" applyProtection="1">
      <alignment vertical="top"/>
    </xf>
    <xf numFmtId="0" fontId="0" fillId="0" borderId="31" xfId="0" applyBorder="1" applyAlignment="1">
      <alignment vertical="top"/>
    </xf>
    <xf numFmtId="0" fontId="27" fillId="0" borderId="31" xfId="0" applyFont="1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27" fillId="0" borderId="32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168" fontId="27" fillId="0" borderId="32" xfId="0" applyNumberFormat="1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10" fillId="0" borderId="5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2" fillId="6" borderId="25" xfId="0" applyFont="1" applyFill="1" applyBorder="1" applyAlignment="1" applyProtection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0" fillId="0" borderId="0" xfId="0" applyFont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5" fillId="0" borderId="15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8" fillId="9" borderId="8" xfId="0" applyFont="1" applyFill="1" applyBorder="1" applyAlignment="1" applyProtection="1">
      <alignment horizontal="center" vertical="center"/>
      <protection locked="0"/>
    </xf>
    <xf numFmtId="0" fontId="8" fillId="9" borderId="15" xfId="0" applyFont="1" applyFill="1" applyBorder="1" applyAlignment="1" applyProtection="1">
      <alignment horizontal="center" vertical="center"/>
      <protection locked="0"/>
    </xf>
    <xf numFmtId="0" fontId="8" fillId="9" borderId="9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vertical="top" wrapText="1"/>
      <protection locked="0"/>
    </xf>
    <xf numFmtId="0" fontId="22" fillId="0" borderId="15" xfId="0" applyFont="1" applyBorder="1" applyAlignment="1" applyProtection="1">
      <alignment vertical="top" wrapText="1"/>
      <protection locked="0"/>
    </xf>
    <xf numFmtId="0" fontId="22" fillId="0" borderId="9" xfId="0" applyFont="1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</xf>
    <xf numFmtId="0" fontId="0" fillId="0" borderId="0" xfId="0" applyAlignment="1">
      <alignment wrapText="1"/>
    </xf>
    <xf numFmtId="0" fontId="23" fillId="9" borderId="31" xfId="0" quotePrefix="1" applyFont="1" applyFill="1" applyBorder="1" applyAlignment="1" applyProtection="1">
      <alignment horizontal="right" vertical="center"/>
      <protection locked="0"/>
    </xf>
    <xf numFmtId="0" fontId="1" fillId="9" borderId="31" xfId="0" applyFont="1" applyFill="1" applyBorder="1" applyAlignment="1" applyProtection="1">
      <alignment vertical="center"/>
      <protection locked="0"/>
    </xf>
    <xf numFmtId="0" fontId="23" fillId="9" borderId="32" xfId="0" quotePrefix="1" applyFont="1" applyFill="1" applyBorder="1" applyAlignment="1" applyProtection="1">
      <alignment horizontal="right" vertical="center"/>
      <protection locked="0"/>
    </xf>
    <xf numFmtId="0" fontId="1" fillId="9" borderId="32" xfId="0" applyFont="1" applyFill="1" applyBorder="1" applyAlignment="1" applyProtection="1">
      <alignment horizontal="right" vertical="center"/>
      <protection locked="0"/>
    </xf>
    <xf numFmtId="14" fontId="23" fillId="9" borderId="32" xfId="0" quotePrefix="1" applyNumberFormat="1" applyFont="1" applyFill="1" applyBorder="1" applyAlignment="1" applyProtection="1">
      <alignment horizontal="right" vertical="center"/>
      <protection locked="0"/>
    </xf>
    <xf numFmtId="0" fontId="1" fillId="9" borderId="32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wrapText="1"/>
    </xf>
    <xf numFmtId="0" fontId="31" fillId="0" borderId="17" xfId="0" applyFont="1" applyBorder="1" applyAlignment="1">
      <alignment wrapText="1"/>
    </xf>
    <xf numFmtId="0" fontId="31" fillId="0" borderId="18" xfId="0" applyFont="1" applyBorder="1" applyAlignment="1">
      <alignment wrapText="1"/>
    </xf>
    <xf numFmtId="0" fontId="31" fillId="0" borderId="23" xfId="0" applyFont="1" applyBorder="1" applyAlignment="1">
      <alignment wrapText="1"/>
    </xf>
    <xf numFmtId="0" fontId="31" fillId="0" borderId="24" xfId="0" applyFont="1" applyBorder="1" applyAlignment="1">
      <alignment wrapText="1"/>
    </xf>
    <xf numFmtId="0" fontId="31" fillId="0" borderId="22" xfId="0" applyFont="1" applyBorder="1" applyAlignment="1">
      <alignment wrapText="1"/>
    </xf>
    <xf numFmtId="1" fontId="73" fillId="0" borderId="23" xfId="0" applyNumberFormat="1" applyFont="1" applyFill="1" applyBorder="1" applyAlignment="1" applyProtection="1"/>
    <xf numFmtId="1" fontId="73" fillId="0" borderId="22" xfId="0" applyNumberFormat="1" applyFont="1" applyFill="1" applyBorder="1" applyAlignment="1" applyProtection="1"/>
    <xf numFmtId="0" fontId="32" fillId="0" borderId="16" xfId="0" applyFont="1" applyBorder="1" applyAlignment="1">
      <alignment vertical="top" wrapText="1"/>
    </xf>
    <xf numFmtId="0" fontId="32" fillId="0" borderId="17" xfId="0" applyFont="1" applyBorder="1" applyAlignment="1">
      <alignment vertical="top" wrapText="1"/>
    </xf>
    <xf numFmtId="0" fontId="32" fillId="0" borderId="18" xfId="0" applyFont="1" applyBorder="1" applyAlignment="1">
      <alignment vertical="top" wrapText="1"/>
    </xf>
    <xf numFmtId="0" fontId="32" fillId="0" borderId="23" xfId="0" applyFont="1" applyBorder="1" applyAlignment="1">
      <alignment vertical="top" wrapText="1"/>
    </xf>
    <xf numFmtId="0" fontId="32" fillId="0" borderId="24" xfId="0" applyFont="1" applyBorder="1" applyAlignment="1">
      <alignment vertical="top" wrapText="1"/>
    </xf>
    <xf numFmtId="0" fontId="32" fillId="0" borderId="22" xfId="0" applyFont="1" applyBorder="1" applyAlignment="1">
      <alignment vertical="top" wrapText="1"/>
    </xf>
    <xf numFmtId="0" fontId="31" fillId="5" borderId="19" xfId="0" applyFont="1" applyFill="1" applyBorder="1" applyAlignment="1" applyProtection="1">
      <alignment horizontal="left" vertical="top" wrapText="1"/>
      <protection locked="0"/>
    </xf>
    <xf numFmtId="1" fontId="73" fillId="0" borderId="25" xfId="0" applyNumberFormat="1" applyFont="1" applyFill="1" applyBorder="1" applyAlignment="1" applyProtection="1"/>
    <xf numFmtId="1" fontId="73" fillId="0" borderId="37" xfId="0" applyNumberFormat="1" applyFont="1" applyFill="1" applyBorder="1" applyAlignment="1" applyProtection="1"/>
    <xf numFmtId="0" fontId="32" fillId="0" borderId="25" xfId="0" applyFont="1" applyFill="1" applyBorder="1" applyAlignment="1" applyProtection="1"/>
    <xf numFmtId="0" fontId="32" fillId="0" borderId="36" xfId="0" applyFont="1" applyFill="1" applyBorder="1" applyAlignment="1" applyProtection="1"/>
    <xf numFmtId="0" fontId="32" fillId="0" borderId="37" xfId="0" applyFont="1" applyFill="1" applyBorder="1" applyAlignment="1" applyProtection="1"/>
    <xf numFmtId="0" fontId="62" fillId="0" borderId="36" xfId="0" applyFont="1" applyBorder="1" applyAlignment="1" applyProtection="1">
      <alignment horizontal="center"/>
    </xf>
    <xf numFmtId="0" fontId="62" fillId="0" borderId="37" xfId="0" applyFont="1" applyBorder="1" applyAlignment="1" applyProtection="1">
      <alignment horizontal="center"/>
    </xf>
    <xf numFmtId="0" fontId="63" fillId="0" borderId="8" xfId="0" applyFont="1" applyBorder="1" applyAlignment="1" applyProtection="1">
      <alignment vertical="center"/>
    </xf>
    <xf numFmtId="0" fontId="31" fillId="0" borderId="9" xfId="0" applyFont="1" applyBorder="1" applyAlignment="1" applyProtection="1">
      <alignment vertical="center"/>
    </xf>
    <xf numFmtId="0" fontId="58" fillId="0" borderId="8" xfId="0" applyFont="1" applyFill="1" applyBorder="1" applyAlignment="1" applyProtection="1">
      <alignment horizontal="left" vertical="center"/>
    </xf>
    <xf numFmtId="0" fontId="31" fillId="0" borderId="15" xfId="0" applyFont="1" applyBorder="1" applyAlignment="1" applyProtection="1"/>
    <xf numFmtId="0" fontId="31" fillId="0" borderId="9" xfId="0" applyFont="1" applyBorder="1" applyAlignment="1" applyProtection="1"/>
    <xf numFmtId="0" fontId="75" fillId="0" borderId="5" xfId="0" applyFont="1" applyFill="1" applyBorder="1" applyAlignment="1" applyProtection="1">
      <alignment horizontal="center"/>
    </xf>
    <xf numFmtId="0" fontId="31" fillId="0" borderId="0" xfId="0" applyFont="1" applyBorder="1" applyAlignment="1" applyProtection="1">
      <alignment horizontal="center"/>
    </xf>
    <xf numFmtId="0" fontId="32" fillId="0" borderId="2" xfId="0" applyFont="1" applyFill="1" applyBorder="1" applyAlignment="1" applyProtection="1"/>
    <xf numFmtId="0" fontId="32" fillId="0" borderId="2" xfId="0" applyFont="1" applyBorder="1" applyAlignment="1"/>
    <xf numFmtId="0" fontId="32" fillId="9" borderId="16" xfId="0" applyFont="1" applyFill="1" applyBorder="1" applyAlignment="1">
      <alignment vertical="top" wrapText="1"/>
    </xf>
    <xf numFmtId="0" fontId="32" fillId="9" borderId="17" xfId="0" applyFont="1" applyFill="1" applyBorder="1" applyAlignment="1">
      <alignment vertical="top" wrapText="1"/>
    </xf>
    <xf numFmtId="0" fontId="32" fillId="9" borderId="18" xfId="0" applyFont="1" applyFill="1" applyBorder="1" applyAlignment="1">
      <alignment vertical="top" wrapText="1"/>
    </xf>
    <xf numFmtId="0" fontId="32" fillId="9" borderId="23" xfId="0" applyFont="1" applyFill="1" applyBorder="1" applyAlignment="1">
      <alignment vertical="top" wrapText="1"/>
    </xf>
    <xf numFmtId="0" fontId="32" fillId="9" borderId="24" xfId="0" applyFont="1" applyFill="1" applyBorder="1" applyAlignment="1">
      <alignment vertical="top" wrapText="1"/>
    </xf>
    <xf numFmtId="0" fontId="32" fillId="9" borderId="22" xfId="0" applyFont="1" applyFill="1" applyBorder="1" applyAlignment="1">
      <alignment vertical="top" wrapText="1"/>
    </xf>
    <xf numFmtId="0" fontId="32" fillId="0" borderId="23" xfId="0" applyFont="1" applyFill="1" applyBorder="1" applyAlignment="1" applyProtection="1"/>
    <xf numFmtId="0" fontId="32" fillId="0" borderId="24" xfId="0" applyFont="1" applyFill="1" applyBorder="1" applyAlignment="1" applyProtection="1"/>
    <xf numFmtId="0" fontId="32" fillId="0" borderId="22" xfId="0" applyFont="1" applyFill="1" applyBorder="1" applyAlignment="1" applyProtection="1"/>
    <xf numFmtId="0" fontId="31" fillId="0" borderId="19" xfId="0" applyFont="1" applyBorder="1" applyAlignment="1" applyProtection="1">
      <alignment horizontal="left" vertical="top"/>
      <protection locked="0"/>
    </xf>
    <xf numFmtId="0" fontId="31" fillId="0" borderId="16" xfId="0" applyFont="1" applyBorder="1" applyAlignment="1" applyProtection="1">
      <alignment wrapText="1"/>
      <protection locked="0"/>
    </xf>
    <xf numFmtId="0" fontId="31" fillId="0" borderId="17" xfId="0" applyFont="1" applyBorder="1" applyAlignment="1" applyProtection="1">
      <alignment wrapText="1"/>
      <protection locked="0"/>
    </xf>
    <xf numFmtId="0" fontId="31" fillId="0" borderId="18" xfId="0" applyFont="1" applyBorder="1" applyAlignment="1" applyProtection="1">
      <alignment wrapText="1"/>
      <protection locked="0"/>
    </xf>
    <xf numFmtId="0" fontId="31" fillId="0" borderId="19" xfId="0" applyFont="1" applyBorder="1" applyAlignment="1" applyProtection="1">
      <alignment wrapText="1"/>
      <protection locked="0"/>
    </xf>
    <xf numFmtId="0" fontId="31" fillId="0" borderId="0" xfId="0" applyFont="1" applyBorder="1" applyAlignment="1" applyProtection="1">
      <alignment wrapText="1"/>
      <protection locked="0"/>
    </xf>
    <xf numFmtId="0" fontId="31" fillId="0" borderId="20" xfId="0" applyFont="1" applyBorder="1" applyAlignment="1" applyProtection="1">
      <alignment wrapText="1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31" fillId="0" borderId="22" xfId="0" applyFont="1" applyBorder="1" applyAlignment="1" applyProtection="1">
      <alignment wrapText="1"/>
      <protection locked="0"/>
    </xf>
    <xf numFmtId="0" fontId="31" fillId="0" borderId="0" xfId="0" applyFont="1" applyAlignment="1" applyProtection="1">
      <alignment wrapText="1"/>
    </xf>
    <xf numFmtId="0" fontId="68" fillId="4" borderId="1" xfId="0" applyFont="1" applyFill="1" applyBorder="1" applyAlignment="1" applyProtection="1">
      <alignment horizontal="center" vertical="center"/>
    </xf>
    <xf numFmtId="0" fontId="31" fillId="0" borderId="1" xfId="0" applyFont="1" applyBorder="1" applyAlignment="1" applyProtection="1">
      <alignment horizontal="center" vertical="center"/>
    </xf>
    <xf numFmtId="0" fontId="87" fillId="0" borderId="16" xfId="0" applyFont="1" applyFill="1" applyBorder="1" applyAlignment="1" applyProtection="1">
      <alignment horizontal="center" vertical="center" wrapText="1"/>
    </xf>
    <xf numFmtId="0" fontId="88" fillId="0" borderId="17" xfId="0" applyFont="1" applyBorder="1" applyAlignment="1">
      <alignment wrapText="1"/>
    </xf>
    <xf numFmtId="0" fontId="88" fillId="0" borderId="18" xfId="0" applyFont="1" applyBorder="1" applyAlignment="1">
      <alignment wrapText="1"/>
    </xf>
    <xf numFmtId="0" fontId="88" fillId="0" borderId="19" xfId="0" applyFont="1" applyBorder="1" applyAlignment="1">
      <alignment wrapText="1"/>
    </xf>
    <xf numFmtId="0" fontId="88" fillId="0" borderId="0" xfId="0" applyFont="1" applyBorder="1" applyAlignment="1">
      <alignment wrapText="1"/>
    </xf>
    <xf numFmtId="0" fontId="88" fillId="0" borderId="20" xfId="0" applyFont="1" applyBorder="1" applyAlignment="1">
      <alignment wrapText="1"/>
    </xf>
    <xf numFmtId="0" fontId="88" fillId="0" borderId="23" xfId="0" applyFont="1" applyBorder="1" applyAlignment="1">
      <alignment wrapText="1"/>
    </xf>
    <xf numFmtId="0" fontId="88" fillId="0" borderId="24" xfId="0" applyFont="1" applyBorder="1" applyAlignment="1">
      <alignment wrapText="1"/>
    </xf>
    <xf numFmtId="0" fontId="88" fillId="0" borderId="22" xfId="0" applyFont="1" applyBorder="1" applyAlignment="1">
      <alignment wrapText="1"/>
    </xf>
    <xf numFmtId="0" fontId="87" fillId="0" borderId="16" xfId="0" applyFont="1" applyBorder="1" applyAlignment="1">
      <alignment horizontal="center" vertical="center" wrapText="1"/>
    </xf>
    <xf numFmtId="0" fontId="89" fillId="0" borderId="16" xfId="0" applyFont="1" applyFill="1" applyBorder="1" applyAlignment="1" applyProtection="1">
      <alignment horizontal="center" vertical="center" wrapText="1"/>
    </xf>
    <xf numFmtId="0" fontId="89" fillId="0" borderId="17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89" fillId="0" borderId="19" xfId="0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89" fillId="0" borderId="20" xfId="0" applyFont="1" applyBorder="1" applyAlignment="1">
      <alignment horizontal="center" vertical="center" wrapText="1"/>
    </xf>
    <xf numFmtId="0" fontId="89" fillId="0" borderId="23" xfId="0" applyFont="1" applyBorder="1" applyAlignment="1">
      <alignment horizontal="center" vertical="center" wrapText="1"/>
    </xf>
    <xf numFmtId="0" fontId="89" fillId="0" borderId="24" xfId="0" applyFont="1" applyBorder="1" applyAlignment="1">
      <alignment horizontal="center" vertical="center" wrapText="1"/>
    </xf>
    <xf numFmtId="0" fontId="89" fillId="0" borderId="22" xfId="0" applyFont="1" applyBorder="1" applyAlignment="1">
      <alignment horizontal="center" vertical="center" wrapText="1"/>
    </xf>
    <xf numFmtId="0" fontId="31" fillId="0" borderId="0" xfId="0" applyFont="1" applyAlignment="1" applyProtection="1">
      <alignment wrapText="1"/>
      <protection locked="0"/>
    </xf>
    <xf numFmtId="0" fontId="58" fillId="0" borderId="8" xfId="0" applyFont="1" applyFill="1" applyBorder="1" applyAlignment="1" applyProtection="1">
      <alignment horizontal="center"/>
    </xf>
    <xf numFmtId="0" fontId="64" fillId="0" borderId="9" xfId="0" applyFont="1" applyFill="1" applyBorder="1" applyAlignment="1" applyProtection="1">
      <alignment horizontal="center"/>
    </xf>
    <xf numFmtId="0" fontId="31" fillId="0" borderId="0" xfId="0" applyFont="1" applyAlignment="1">
      <alignment wrapText="1"/>
    </xf>
    <xf numFmtId="0" fontId="58" fillId="0" borderId="8" xfId="0" applyFont="1" applyFill="1" applyBorder="1" applyAlignment="1" applyProtection="1">
      <alignment horizontal="center" vertical="center"/>
    </xf>
    <xf numFmtId="0" fontId="58" fillId="0" borderId="15" xfId="0" applyFont="1" applyBorder="1" applyAlignment="1" applyProtection="1">
      <alignment horizontal="center" vertical="center"/>
    </xf>
    <xf numFmtId="0" fontId="39" fillId="8" borderId="4" xfId="3" applyFont="1" applyFill="1" applyBorder="1" applyAlignment="1">
      <alignment wrapText="1"/>
    </xf>
    <xf numFmtId="0" fontId="39" fillId="8" borderId="6" xfId="3" applyFont="1" applyFill="1" applyBorder="1" applyAlignment="1">
      <alignment wrapText="1"/>
    </xf>
    <xf numFmtId="0" fontId="39" fillId="8" borderId="11" xfId="3" applyFont="1" applyFill="1" applyBorder="1" applyAlignment="1">
      <alignment wrapText="1"/>
    </xf>
    <xf numFmtId="49" fontId="36" fillId="8" borderId="13" xfId="3" applyNumberFormat="1" applyFont="1" applyFill="1" applyBorder="1" applyAlignment="1">
      <alignment horizontal="left" vertical="center"/>
    </xf>
    <xf numFmtId="49" fontId="36" fillId="8" borderId="12" xfId="3" applyNumberFormat="1" applyFont="1" applyFill="1" applyBorder="1" applyAlignment="1">
      <alignment horizontal="left" vertical="center"/>
    </xf>
    <xf numFmtId="2" fontId="36" fillId="0" borderId="13" xfId="3" applyNumberFormat="1" applyFont="1" applyFill="1" applyBorder="1" applyAlignment="1">
      <alignment horizontal="center" vertical="center"/>
    </xf>
    <xf numFmtId="2" fontId="36" fillId="0" borderId="12" xfId="3" applyNumberFormat="1" applyFont="1" applyFill="1" applyBorder="1" applyAlignment="1">
      <alignment horizontal="center" vertical="center"/>
    </xf>
    <xf numFmtId="0" fontId="35" fillId="8" borderId="8" xfId="3" applyFont="1" applyFill="1" applyBorder="1" applyAlignment="1">
      <alignment horizontal="center"/>
    </xf>
    <xf numFmtId="0" fontId="35" fillId="8" borderId="9" xfId="3" applyFont="1" applyFill="1" applyBorder="1" applyAlignment="1">
      <alignment horizontal="center"/>
    </xf>
    <xf numFmtId="49" fontId="82" fillId="0" borderId="3" xfId="3" applyNumberFormat="1" applyFont="1" applyFill="1" applyBorder="1" applyAlignment="1">
      <alignment vertical="top" wrapText="1"/>
    </xf>
    <xf numFmtId="49" fontId="82" fillId="0" borderId="14" xfId="3" applyNumberFormat="1" applyFont="1" applyFill="1" applyBorder="1" applyAlignment="1">
      <alignment vertical="top" wrapText="1"/>
    </xf>
    <xf numFmtId="49" fontId="82" fillId="0" borderId="4" xfId="3" applyNumberFormat="1" applyFont="1" applyFill="1" applyBorder="1" applyAlignment="1">
      <alignment vertical="top" wrapText="1"/>
    </xf>
    <xf numFmtId="49" fontId="82" fillId="0" borderId="5" xfId="3" applyNumberFormat="1" applyFont="1" applyFill="1" applyBorder="1" applyAlignment="1">
      <alignment vertical="top" wrapText="1"/>
    </xf>
    <xf numFmtId="49" fontId="82" fillId="0" borderId="0" xfId="3" applyNumberFormat="1" applyFont="1" applyFill="1" applyBorder="1" applyAlignment="1">
      <alignment vertical="top" wrapText="1"/>
    </xf>
    <xf numFmtId="49" fontId="82" fillId="0" borderId="6" xfId="3" applyNumberFormat="1" applyFont="1" applyFill="1" applyBorder="1" applyAlignment="1">
      <alignment vertical="top" wrapText="1"/>
    </xf>
    <xf numFmtId="49" fontId="82" fillId="0" borderId="38" xfId="3" applyNumberFormat="1" applyFont="1" applyFill="1" applyBorder="1" applyAlignment="1">
      <alignment vertical="top" wrapText="1"/>
    </xf>
    <xf numFmtId="49" fontId="82" fillId="0" borderId="24" xfId="3" applyNumberFormat="1" applyFont="1" applyFill="1" applyBorder="1" applyAlignment="1">
      <alignment vertical="top" wrapText="1"/>
    </xf>
    <xf numFmtId="49" fontId="82" fillId="0" borderId="68" xfId="3" applyNumberFormat="1" applyFont="1" applyFill="1" applyBorder="1" applyAlignment="1">
      <alignment vertical="top" wrapText="1"/>
    </xf>
    <xf numFmtId="0" fontId="84" fillId="0" borderId="66" xfId="3" applyFont="1" applyFill="1" applyBorder="1" applyAlignment="1">
      <alignment vertical="top" wrapText="1"/>
    </xf>
    <xf numFmtId="0" fontId="84" fillId="0" borderId="17" xfId="3" applyFont="1" applyFill="1" applyBorder="1" applyAlignment="1">
      <alignment vertical="top" wrapText="1"/>
    </xf>
    <xf numFmtId="0" fontId="84" fillId="0" borderId="67" xfId="3" applyFont="1" applyFill="1" applyBorder="1" applyAlignment="1">
      <alignment vertical="top" wrapText="1"/>
    </xf>
    <xf numFmtId="0" fontId="84" fillId="0" borderId="5" xfId="3" applyFont="1" applyFill="1" applyBorder="1" applyAlignment="1">
      <alignment vertical="top" wrapText="1"/>
    </xf>
    <xf numFmtId="0" fontId="84" fillId="0" borderId="0" xfId="3" applyFont="1" applyFill="1" applyBorder="1" applyAlignment="1">
      <alignment vertical="top" wrapText="1"/>
    </xf>
    <xf numFmtId="0" fontId="84" fillId="0" borderId="6" xfId="3" applyFont="1" applyFill="1" applyBorder="1" applyAlignment="1">
      <alignment vertical="top" wrapText="1"/>
    </xf>
    <xf numFmtId="0" fontId="84" fillId="0" borderId="10" xfId="3" applyFont="1" applyFill="1" applyBorder="1" applyAlignment="1">
      <alignment vertical="top" wrapText="1"/>
    </xf>
    <xf numFmtId="0" fontId="84" fillId="0" borderId="21" xfId="3" applyFont="1" applyFill="1" applyBorder="1" applyAlignment="1">
      <alignment vertical="top" wrapText="1"/>
    </xf>
    <xf numFmtId="0" fontId="84" fillId="0" borderId="11" xfId="3" applyFont="1" applyFill="1" applyBorder="1" applyAlignment="1">
      <alignment vertical="top" wrapText="1"/>
    </xf>
    <xf numFmtId="49" fontId="36" fillId="8" borderId="48" xfId="3" applyNumberFormat="1" applyFont="1" applyFill="1" applyBorder="1" applyAlignment="1">
      <alignment horizontal="left"/>
    </xf>
    <xf numFmtId="0" fontId="35" fillId="8" borderId="49" xfId="3" applyFont="1" applyFill="1" applyBorder="1" applyAlignment="1"/>
    <xf numFmtId="0" fontId="35" fillId="8" borderId="50" xfId="3" applyFont="1" applyFill="1" applyBorder="1" applyAlignment="1"/>
    <xf numFmtId="49" fontId="36" fillId="8" borderId="64" xfId="3" applyNumberFormat="1" applyFont="1" applyFill="1" applyBorder="1" applyAlignment="1"/>
    <xf numFmtId="0" fontId="36" fillId="8" borderId="65" xfId="3" applyFont="1" applyFill="1" applyBorder="1" applyAlignment="1">
      <alignment vertical="center"/>
    </xf>
    <xf numFmtId="0" fontId="43" fillId="0" borderId="16" xfId="3" applyFont="1" applyFill="1" applyBorder="1" applyAlignment="1">
      <alignment vertical="top"/>
    </xf>
    <xf numFmtId="0" fontId="43" fillId="0" borderId="67" xfId="3" applyFont="1" applyFill="1" applyBorder="1" applyAlignment="1">
      <alignment vertical="top"/>
    </xf>
    <xf numFmtId="0" fontId="43" fillId="0" borderId="19" xfId="3" applyFont="1" applyFill="1" applyBorder="1" applyAlignment="1">
      <alignment vertical="top"/>
    </xf>
    <xf numFmtId="0" fontId="43" fillId="0" borderId="6" xfId="3" applyFont="1" applyFill="1" applyBorder="1" applyAlignment="1">
      <alignment vertical="top"/>
    </xf>
    <xf numFmtId="0" fontId="43" fillId="0" borderId="63" xfId="3" applyFont="1" applyFill="1" applyBorder="1" applyAlignment="1">
      <alignment vertical="top"/>
    </xf>
    <xf numFmtId="0" fontId="43" fillId="0" borderId="11" xfId="3" applyFont="1" applyFill="1" applyBorder="1" applyAlignment="1">
      <alignment vertical="top"/>
    </xf>
    <xf numFmtId="0" fontId="52" fillId="9" borderId="16" xfId="3" applyFont="1" applyFill="1" applyBorder="1" applyAlignment="1" applyProtection="1">
      <alignment horizontal="center" vertical="center"/>
      <protection locked="0"/>
    </xf>
    <xf numFmtId="0" fontId="52" fillId="9" borderId="67" xfId="3" applyFont="1" applyFill="1" applyBorder="1" applyAlignment="1" applyProtection="1">
      <alignment horizontal="center" vertical="center"/>
      <protection locked="0"/>
    </xf>
    <xf numFmtId="0" fontId="52" fillId="9" borderId="63" xfId="3" applyFont="1" applyFill="1" applyBorder="1" applyAlignment="1" applyProtection="1">
      <alignment horizontal="center" vertical="center"/>
      <protection locked="0"/>
    </xf>
    <xf numFmtId="0" fontId="52" fillId="9" borderId="11" xfId="3" applyFont="1" applyFill="1" applyBorder="1" applyAlignment="1" applyProtection="1">
      <alignment horizontal="center" vertical="center"/>
      <protection locked="0"/>
    </xf>
    <xf numFmtId="49" fontId="36" fillId="8" borderId="51" xfId="3" applyNumberFormat="1" applyFont="1" applyFill="1" applyBorder="1" applyAlignment="1"/>
    <xf numFmtId="49" fontId="36" fillId="8" borderId="59" xfId="3" applyNumberFormat="1" applyFont="1" applyFill="1" applyBorder="1" applyAlignment="1"/>
    <xf numFmtId="49" fontId="36" fillId="8" borderId="54" xfId="3" applyNumberFormat="1" applyFont="1" applyFill="1" applyBorder="1" applyAlignment="1"/>
    <xf numFmtId="49" fontId="36" fillId="8" borderId="57" xfId="3" applyNumberFormat="1" applyFont="1" applyFill="1" applyBorder="1" applyAlignment="1"/>
    <xf numFmtId="0" fontId="36" fillId="0" borderId="69" xfId="3" applyFont="1" applyFill="1" applyBorder="1" applyAlignment="1">
      <alignment horizontal="left"/>
    </xf>
    <xf numFmtId="0" fontId="36" fillId="0" borderId="4" xfId="3" applyFont="1" applyFill="1" applyBorder="1" applyAlignment="1">
      <alignment horizontal="left"/>
    </xf>
    <xf numFmtId="0" fontId="36" fillId="0" borderId="19" xfId="3" applyFont="1" applyFill="1" applyBorder="1" applyAlignment="1">
      <alignment horizontal="left"/>
    </xf>
    <xf numFmtId="0" fontId="36" fillId="0" borderId="6" xfId="3" applyFont="1" applyFill="1" applyBorder="1" applyAlignment="1">
      <alignment horizontal="left"/>
    </xf>
    <xf numFmtId="0" fontId="52" fillId="9" borderId="49" xfId="3" applyFont="1" applyFill="1" applyBorder="1" applyAlignment="1" applyProtection="1">
      <alignment horizontal="center" vertical="center"/>
      <protection locked="0"/>
    </xf>
    <xf numFmtId="0" fontId="52" fillId="9" borderId="50" xfId="3" applyFont="1" applyFill="1" applyBorder="1" applyAlignment="1" applyProtection="1">
      <alignment horizontal="center"/>
      <protection locked="0"/>
    </xf>
    <xf numFmtId="0" fontId="52" fillId="9" borderId="40" xfId="3" applyFont="1" applyFill="1" applyBorder="1" applyAlignment="1" applyProtection="1">
      <alignment horizontal="center" vertical="center"/>
      <protection locked="0"/>
    </xf>
    <xf numFmtId="0" fontId="35" fillId="9" borderId="41" xfId="3" applyFont="1" applyFill="1" applyBorder="1" applyAlignment="1" applyProtection="1">
      <alignment horizontal="center"/>
      <protection locked="0"/>
    </xf>
    <xf numFmtId="0" fontId="35" fillId="9" borderId="45" xfId="3" applyFont="1" applyFill="1" applyBorder="1" applyAlignment="1" applyProtection="1">
      <alignment horizontal="center"/>
      <protection locked="0"/>
    </xf>
    <xf numFmtId="0" fontId="35" fillId="9" borderId="46" xfId="3" applyFont="1" applyFill="1" applyBorder="1" applyAlignment="1" applyProtection="1">
      <alignment horizontal="center"/>
      <protection locked="0"/>
    </xf>
    <xf numFmtId="0" fontId="35" fillId="0" borderId="14" xfId="3" applyFont="1" applyFill="1" applyBorder="1" applyAlignment="1"/>
    <xf numFmtId="49" fontId="44" fillId="0" borderId="10" xfId="3" applyNumberFormat="1" applyFont="1" applyFill="1" applyBorder="1" applyAlignment="1">
      <alignment horizontal="left"/>
    </xf>
    <xf numFmtId="0" fontId="39" fillId="0" borderId="21" xfId="3" applyFont="1" applyFill="1" applyBorder="1" applyAlignment="1">
      <alignment horizontal="left"/>
    </xf>
    <xf numFmtId="0" fontId="39" fillId="0" borderId="11" xfId="3" applyFont="1" applyFill="1" applyBorder="1" applyAlignment="1">
      <alignment horizontal="left"/>
    </xf>
    <xf numFmtId="14" fontId="53" fillId="0" borderId="18" xfId="3" applyNumberFormat="1" applyFont="1" applyFill="1" applyBorder="1" applyAlignment="1">
      <alignment horizontal="center" vertical="center"/>
    </xf>
    <xf numFmtId="14" fontId="53" fillId="0" borderId="28" xfId="3" applyNumberFormat="1" applyFont="1" applyFill="1" applyBorder="1" applyAlignment="1">
      <alignment horizontal="center" vertical="center"/>
    </xf>
    <xf numFmtId="14" fontId="53" fillId="0" borderId="52" xfId="3" applyNumberFormat="1" applyFont="1" applyFill="1" applyBorder="1" applyAlignment="1">
      <alignment horizontal="center" vertical="center"/>
    </xf>
    <xf numFmtId="49" fontId="42" fillId="0" borderId="39" xfId="3" applyNumberFormat="1" applyFont="1" applyFill="1" applyBorder="1" applyAlignment="1">
      <alignment vertical="top" wrapText="1"/>
    </xf>
    <xf numFmtId="0" fontId="35" fillId="0" borderId="40" xfId="3" applyFont="1" applyFill="1" applyBorder="1" applyAlignment="1">
      <alignment vertical="top"/>
    </xf>
    <xf numFmtId="0" fontId="35" fillId="0" borderId="41" xfId="3" applyFont="1" applyFill="1" applyBorder="1" applyAlignment="1">
      <alignment vertical="top"/>
    </xf>
    <xf numFmtId="0" fontId="35" fillId="0" borderId="62" xfId="3" applyFont="1" applyFill="1" applyBorder="1" applyAlignment="1">
      <alignment vertical="top"/>
    </xf>
    <xf numFmtId="0" fontId="35" fillId="0" borderId="45" xfId="3" applyFont="1" applyFill="1" applyBorder="1" applyAlignment="1">
      <alignment vertical="top"/>
    </xf>
    <xf numFmtId="0" fontId="35" fillId="0" borderId="46" xfId="3" applyFont="1" applyFill="1" applyBorder="1" applyAlignment="1">
      <alignment vertical="top"/>
    </xf>
    <xf numFmtId="49" fontId="36" fillId="8" borderId="8" xfId="3" applyNumberFormat="1" applyFont="1" applyFill="1" applyBorder="1" applyAlignment="1"/>
    <xf numFmtId="0" fontId="36" fillId="8" borderId="15" xfId="3" applyFont="1" applyFill="1" applyBorder="1" applyAlignment="1"/>
    <xf numFmtId="0" fontId="36" fillId="8" borderId="55" xfId="3" applyFont="1" applyFill="1" applyBorder="1" applyAlignment="1"/>
    <xf numFmtId="0" fontId="36" fillId="8" borderId="56" xfId="3" applyFont="1" applyFill="1" applyBorder="1" applyAlignment="1"/>
    <xf numFmtId="0" fontId="53" fillId="0" borderId="22" xfId="3" applyFont="1" applyFill="1" applyBorder="1" applyAlignment="1">
      <alignment horizontal="center"/>
    </xf>
    <xf numFmtId="0" fontId="54" fillId="0" borderId="30" xfId="3" applyFont="1" applyFill="1" applyBorder="1" applyAlignment="1">
      <alignment horizontal="center"/>
    </xf>
    <xf numFmtId="0" fontId="54" fillId="0" borderId="53" xfId="3" applyFont="1" applyFill="1" applyBorder="1" applyAlignment="1">
      <alignment horizontal="center"/>
    </xf>
    <xf numFmtId="164" fontId="53" fillId="0" borderId="49" xfId="3" applyNumberFormat="1" applyFont="1" applyFill="1" applyBorder="1" applyAlignment="1">
      <alignment horizontal="center"/>
    </xf>
    <xf numFmtId="164" fontId="54" fillId="0" borderId="33" xfId="3" applyNumberFormat="1" applyFont="1" applyFill="1" applyBorder="1" applyAlignment="1">
      <alignment horizontal="center"/>
    </xf>
    <xf numFmtId="0" fontId="53" fillId="0" borderId="37" xfId="3" applyFont="1" applyFill="1" applyBorder="1" applyAlignment="1">
      <alignment horizontal="center"/>
    </xf>
    <xf numFmtId="0" fontId="53" fillId="0" borderId="2" xfId="3" applyFont="1" applyFill="1" applyBorder="1" applyAlignment="1">
      <alignment horizontal="center"/>
    </xf>
    <xf numFmtId="0" fontId="53" fillId="0" borderId="43" xfId="3" applyFont="1" applyFill="1" applyBorder="1" applyAlignment="1">
      <alignment horizontal="center"/>
    </xf>
    <xf numFmtId="0" fontId="53" fillId="0" borderId="37" xfId="3" applyFont="1" applyFill="1" applyBorder="1" applyAlignment="1">
      <alignment horizontal="center" vertical="center"/>
    </xf>
    <xf numFmtId="0" fontId="53" fillId="0" borderId="2" xfId="3" applyFont="1" applyFill="1" applyBorder="1" applyAlignment="1">
      <alignment horizontal="center" vertical="center"/>
    </xf>
    <xf numFmtId="0" fontId="53" fillId="0" borderId="43" xfId="3" applyFont="1" applyFill="1" applyBorder="1" applyAlignment="1">
      <alignment horizontal="center" vertical="center"/>
    </xf>
    <xf numFmtId="14" fontId="53" fillId="0" borderId="37" xfId="3" applyNumberFormat="1" applyFont="1" applyFill="1" applyBorder="1" applyAlignment="1">
      <alignment horizontal="center" vertical="center"/>
    </xf>
    <xf numFmtId="14" fontId="53" fillId="0" borderId="2" xfId="3" applyNumberFormat="1" applyFont="1" applyFill="1" applyBorder="1" applyAlignment="1">
      <alignment horizontal="center" vertical="center"/>
    </xf>
    <xf numFmtId="14" fontId="53" fillId="0" borderId="43" xfId="3" applyNumberFormat="1" applyFont="1" applyFill="1" applyBorder="1" applyAlignment="1">
      <alignment horizontal="center" vertical="center"/>
    </xf>
    <xf numFmtId="2" fontId="53" fillId="0" borderId="49" xfId="3" applyNumberFormat="1" applyFont="1" applyFill="1" applyBorder="1" applyAlignment="1">
      <alignment horizontal="center"/>
    </xf>
    <xf numFmtId="2" fontId="54" fillId="0" borderId="50" xfId="3" applyNumberFormat="1" applyFont="1" applyFill="1" applyBorder="1" applyAlignment="1">
      <alignment horizont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6" xfId="0" applyBorder="1" applyAlignment="1"/>
    <xf numFmtId="49" fontId="36" fillId="8" borderId="48" xfId="3" applyNumberFormat="1" applyFont="1" applyFill="1" applyBorder="1" applyAlignment="1"/>
    <xf numFmtId="0" fontId="36" fillId="8" borderId="49" xfId="3" applyFont="1" applyFill="1" applyBorder="1" applyAlignment="1"/>
    <xf numFmtId="0" fontId="36" fillId="8" borderId="50" xfId="3" applyFont="1" applyFill="1" applyBorder="1" applyAlignment="1"/>
    <xf numFmtId="49" fontId="45" fillId="0" borderId="5" xfId="3" applyNumberFormat="1" applyFont="1" applyFill="1" applyBorder="1" applyAlignment="1">
      <alignment horizontal="center" wrapText="1"/>
    </xf>
    <xf numFmtId="0" fontId="35" fillId="0" borderId="0" xfId="3" applyFont="1" applyFill="1" applyBorder="1" applyAlignment="1"/>
    <xf numFmtId="0" fontId="35" fillId="0" borderId="5" xfId="3" applyFont="1" applyFill="1" applyBorder="1" applyAlignment="1"/>
    <xf numFmtId="0" fontId="36" fillId="8" borderId="29" xfId="3" applyFont="1" applyFill="1" applyBorder="1" applyAlignment="1"/>
    <xf numFmtId="0" fontId="36" fillId="8" borderId="58" xfId="3" applyFont="1" applyFill="1" applyBorder="1" applyAlignment="1"/>
    <xf numFmtId="0" fontId="36" fillId="8" borderId="60" xfId="3" applyFont="1" applyFill="1" applyBorder="1" applyAlignment="1"/>
    <xf numFmtId="0" fontId="36" fillId="8" borderId="61" xfId="3" applyFont="1" applyFill="1" applyBorder="1" applyAlignment="1"/>
    <xf numFmtId="49" fontId="52" fillId="8" borderId="48" xfId="3" applyNumberFormat="1" applyFont="1" applyFill="1" applyBorder="1" applyAlignment="1">
      <alignment horizontal="left" vertical="center"/>
    </xf>
    <xf numFmtId="0" fontId="36" fillId="8" borderId="49" xfId="3" applyFont="1" applyFill="1" applyBorder="1" applyAlignment="1">
      <alignment horizontal="left" vertical="center"/>
    </xf>
    <xf numFmtId="0" fontId="36" fillId="8" borderId="50" xfId="3" applyFont="1" applyFill="1" applyBorder="1" applyAlignment="1">
      <alignment horizontal="left" vertical="center"/>
    </xf>
    <xf numFmtId="49" fontId="52" fillId="8" borderId="48" xfId="3" applyNumberFormat="1" applyFont="1" applyFill="1" applyBorder="1" applyAlignment="1"/>
    <xf numFmtId="0" fontId="0" fillId="8" borderId="49" xfId="0" applyFill="1" applyBorder="1" applyAlignment="1"/>
    <xf numFmtId="0" fontId="55" fillId="0" borderId="59" xfId="3" applyNumberFormat="1" applyFont="1" applyFill="1" applyBorder="1" applyAlignment="1">
      <alignment horizontal="left" wrapText="1"/>
    </xf>
    <xf numFmtId="0" fontId="2" fillId="0" borderId="60" xfId="0" applyNumberFormat="1" applyFont="1" applyBorder="1" applyAlignment="1">
      <alignment wrapText="1"/>
    </xf>
    <xf numFmtId="0" fontId="2" fillId="0" borderId="63" xfId="0" applyNumberFormat="1" applyFont="1" applyBorder="1" applyAlignment="1">
      <alignment wrapText="1"/>
    </xf>
    <xf numFmtId="0" fontId="55" fillId="0" borderId="48" xfId="3" applyNumberFormat="1" applyFont="1" applyFill="1" applyBorder="1" applyAlignment="1">
      <alignment horizontal="left" wrapText="1"/>
    </xf>
    <xf numFmtId="0" fontId="2" fillId="0" borderId="49" xfId="0" applyNumberFormat="1" applyFont="1" applyBorder="1" applyAlignment="1">
      <alignment wrapText="1"/>
    </xf>
    <xf numFmtId="0" fontId="2" fillId="0" borderId="50" xfId="0" applyNumberFormat="1" applyFont="1" applyBorder="1" applyAlignment="1">
      <alignment wrapText="1"/>
    </xf>
    <xf numFmtId="0" fontId="36" fillId="8" borderId="66" xfId="3" applyFont="1" applyFill="1" applyBorder="1" applyAlignment="1">
      <alignment vertical="center"/>
    </xf>
    <xf numFmtId="49" fontId="49" fillId="0" borderId="22" xfId="3" applyNumberFormat="1" applyFont="1" applyFill="1" applyBorder="1" applyAlignment="1">
      <alignment horizontal="right"/>
    </xf>
    <xf numFmtId="0" fontId="35" fillId="0" borderId="30" xfId="3" applyFont="1" applyFill="1" applyBorder="1" applyAlignment="1"/>
    <xf numFmtId="0" fontId="35" fillId="0" borderId="53" xfId="3" applyFont="1" applyFill="1" applyBorder="1" applyAlignment="1"/>
    <xf numFmtId="0" fontId="35" fillId="0" borderId="37" xfId="3" applyFont="1" applyFill="1" applyBorder="1" applyAlignment="1"/>
    <xf numFmtId="0" fontId="35" fillId="0" borderId="2" xfId="3" applyFont="1" applyFill="1" applyBorder="1" applyAlignment="1"/>
    <xf numFmtId="0" fontId="35" fillId="0" borderId="43" xfId="3" applyFont="1" applyFill="1" applyBorder="1" applyAlignment="1"/>
    <xf numFmtId="0" fontId="35" fillId="0" borderId="18" xfId="3" applyFont="1" applyFill="1" applyBorder="1" applyAlignment="1"/>
    <xf numFmtId="0" fontId="35" fillId="0" borderId="28" xfId="3" applyFont="1" applyFill="1" applyBorder="1" applyAlignment="1"/>
    <xf numFmtId="0" fontId="35" fillId="0" borderId="52" xfId="3" applyFont="1" applyFill="1" applyBorder="1" applyAlignment="1"/>
    <xf numFmtId="0" fontId="36" fillId="0" borderId="40" xfId="3" applyFont="1" applyFill="1" applyBorder="1" applyAlignment="1">
      <alignment vertical="center"/>
    </xf>
    <xf numFmtId="0" fontId="35" fillId="0" borderId="41" xfId="3" applyFont="1" applyFill="1" applyBorder="1" applyAlignment="1"/>
    <xf numFmtId="0" fontId="35" fillId="0" borderId="45" xfId="3" applyFont="1" applyFill="1" applyBorder="1" applyAlignment="1"/>
    <xf numFmtId="0" fontId="35" fillId="0" borderId="46" xfId="3" applyFont="1" applyFill="1" applyBorder="1" applyAlignment="1"/>
    <xf numFmtId="49" fontId="52" fillId="8" borderId="47" xfId="3" applyNumberFormat="1" applyFont="1" applyFill="1" applyBorder="1" applyAlignment="1">
      <alignment vertical="center" wrapText="1"/>
    </xf>
    <xf numFmtId="0" fontId="35" fillId="8" borderId="30" xfId="3" applyFont="1" applyFill="1" applyBorder="1" applyAlignment="1"/>
    <xf numFmtId="0" fontId="35" fillId="8" borderId="23" xfId="3" applyFont="1" applyFill="1" applyBorder="1" applyAlignment="1"/>
    <xf numFmtId="0" fontId="35" fillId="8" borderId="51" xfId="3" applyFont="1" applyFill="1" applyBorder="1" applyAlignment="1"/>
    <xf numFmtId="0" fontId="35" fillId="8" borderId="28" xfId="3" applyFont="1" applyFill="1" applyBorder="1" applyAlignment="1"/>
    <xf numFmtId="0" fontId="35" fillId="8" borderId="16" xfId="3" applyFont="1" applyFill="1" applyBorder="1" applyAlignment="1"/>
    <xf numFmtId="49" fontId="81" fillId="8" borderId="48" xfId="3" applyNumberFormat="1" applyFont="1" applyFill="1" applyBorder="1" applyAlignment="1">
      <alignment horizontal="left"/>
    </xf>
    <xf numFmtId="0" fontId="51" fillId="8" borderId="49" xfId="3" applyFont="1" applyFill="1" applyBorder="1" applyAlignment="1"/>
    <xf numFmtId="0" fontId="51" fillId="8" borderId="50" xfId="3" applyFont="1" applyFill="1" applyBorder="1" applyAlignment="1"/>
    <xf numFmtId="0" fontId="56" fillId="0" borderId="48" xfId="0" applyFont="1" applyBorder="1" applyAlignment="1">
      <alignment horizontal="right"/>
    </xf>
    <xf numFmtId="0" fontId="57" fillId="0" borderId="50" xfId="0" applyFont="1" applyBorder="1" applyAlignment="1">
      <alignment horizontal="right"/>
    </xf>
    <xf numFmtId="49" fontId="36" fillId="8" borderId="38" xfId="3" applyNumberFormat="1" applyFont="1" applyFill="1" applyBorder="1" applyAlignment="1"/>
    <xf numFmtId="0" fontId="35" fillId="8" borderId="65" xfId="3" applyFont="1" applyFill="1" applyBorder="1" applyAlignment="1"/>
    <xf numFmtId="0" fontId="35" fillId="0" borderId="40" xfId="3" applyFont="1" applyFill="1" applyBorder="1" applyAlignment="1"/>
    <xf numFmtId="0" fontId="51" fillId="9" borderId="39" xfId="3" applyFont="1" applyFill="1" applyBorder="1" applyAlignment="1" applyProtection="1">
      <alignment horizontal="left" vertical="top"/>
      <protection locked="0"/>
    </xf>
    <xf numFmtId="0" fontId="35" fillId="9" borderId="40" xfId="3" applyFont="1" applyFill="1" applyBorder="1" applyAlignment="1" applyProtection="1">
      <alignment horizontal="left" vertical="top"/>
      <protection locked="0"/>
    </xf>
    <xf numFmtId="0" fontId="35" fillId="9" borderId="41" xfId="3" applyFont="1" applyFill="1" applyBorder="1" applyAlignment="1" applyProtection="1">
      <alignment horizontal="left" vertical="top"/>
      <protection locked="0"/>
    </xf>
    <xf numFmtId="0" fontId="35" fillId="9" borderId="42" xfId="3" applyFont="1" applyFill="1" applyBorder="1" applyAlignment="1" applyProtection="1">
      <alignment horizontal="left" vertical="top"/>
      <protection locked="0"/>
    </xf>
    <xf numFmtId="0" fontId="35" fillId="9" borderId="2" xfId="3" applyFont="1" applyFill="1" applyBorder="1" applyAlignment="1" applyProtection="1">
      <alignment horizontal="left" vertical="top"/>
      <protection locked="0"/>
    </xf>
    <xf numFmtId="0" fontId="35" fillId="9" borderId="43" xfId="3" applyFont="1" applyFill="1" applyBorder="1" applyAlignment="1" applyProtection="1">
      <alignment horizontal="left" vertical="top"/>
      <protection locked="0"/>
    </xf>
    <xf numFmtId="0" fontId="35" fillId="9" borderId="44" xfId="3" applyFont="1" applyFill="1" applyBorder="1" applyAlignment="1" applyProtection="1">
      <alignment horizontal="left" vertical="top"/>
      <protection locked="0"/>
    </xf>
    <xf numFmtId="0" fontId="35" fillId="9" borderId="45" xfId="3" applyFont="1" applyFill="1" applyBorder="1" applyAlignment="1" applyProtection="1">
      <alignment horizontal="left" vertical="top"/>
      <protection locked="0"/>
    </xf>
    <xf numFmtId="0" fontId="35" fillId="9" borderId="46" xfId="3" applyFont="1" applyFill="1" applyBorder="1" applyAlignment="1" applyProtection="1">
      <alignment horizontal="left" vertical="top"/>
      <protection locked="0"/>
    </xf>
  </cellXfs>
  <cellStyles count="4">
    <cellStyle name="Normal 2" xfId="3" xr:uid="{00000000-0005-0000-0000-000002000000}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approximate sail foot profiles and height measurements</a:t>
            </a:r>
          </a:p>
        </c:rich>
      </c:tx>
      <c:layout>
        <c:manualLayout>
          <c:xMode val="edge"/>
          <c:yMode val="edge"/>
          <c:x val="1.1444104518782324E-2"/>
          <c:y val="2.96837485478250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136965229443045E-2"/>
          <c:y val="0.2219726063653808"/>
          <c:w val="0.87193043552482885"/>
          <c:h val="0.72090226956924497"/>
        </c:manualLayout>
      </c:layout>
      <c:scatterChart>
        <c:scatterStyle val="lineMarker"/>
        <c:varyColors val="0"/>
        <c:ser>
          <c:idx val="0"/>
          <c:order val="0"/>
          <c:tx>
            <c:v>Sail 1 foot heights</c:v>
          </c:tx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90"/>
              </a:solidFill>
              <a:ln>
                <a:solidFill>
                  <a:srgbClr val="0070C0"/>
                </a:solidFill>
                <a:prstDash val="solid"/>
              </a:ln>
            </c:spPr>
          </c:marker>
          <c:x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xVal>
          <c:yVal>
            <c:numRef>
              <c:f>'sail 1 calculations'!$Z$25:$Z$37</c:f>
              <c:numCache>
                <c:formatCode>General</c:formatCode>
                <c:ptCount val="13"/>
                <c:pt idx="0" formatCode="0">
                  <c:v>12</c:v>
                </c:pt>
                <c:pt idx="1">
                  <c:v>35</c:v>
                </c:pt>
                <c:pt idx="2">
                  <c:v>45</c:v>
                </c:pt>
                <c:pt idx="3">
                  <c:v>45</c:v>
                </c:pt>
                <c:pt idx="4">
                  <c:v>40</c:v>
                </c:pt>
                <c:pt idx="5">
                  <c:v>34</c:v>
                </c:pt>
                <c:pt idx="6">
                  <c:v>0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14-44FC-B973-F625B86A64E2}"/>
            </c:ext>
          </c:extLst>
        </c:ser>
        <c:ser>
          <c:idx val="1"/>
          <c:order val="1"/>
          <c:tx>
            <c:v>Sail 2 foot heights</c:v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20884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xVal>
          <c:yVal>
            <c:numRef>
              <c:f>'sail 2 calculations'!$Z$25:$Z$37</c:f>
              <c:numCache>
                <c:formatCode>General</c:formatCode>
                <c:ptCount val="13"/>
                <c:pt idx="0" formatCode="0">
                  <c:v>140</c:v>
                </c:pt>
                <c:pt idx="1">
                  <c:v>130</c:v>
                </c:pt>
                <c:pt idx="2">
                  <c:v>113</c:v>
                </c:pt>
                <c:pt idx="3">
                  <c:v>91</c:v>
                </c:pt>
                <c:pt idx="4">
                  <c:v>66</c:v>
                </c:pt>
                <c:pt idx="5">
                  <c:v>40</c:v>
                </c:pt>
                <c:pt idx="6">
                  <c:v>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14-44FC-B973-F625B86A64E2}"/>
            </c:ext>
          </c:extLst>
        </c:ser>
        <c:ser>
          <c:idx val="2"/>
          <c:order val="2"/>
          <c:tx>
            <c:v>Sail 1 foot roach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A5A5A5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xVal>
          <c:yVal>
            <c:numRef>
              <c:f>'sail 1 calculations'!$AD$25:$AD$37</c:f>
              <c:numCache>
                <c:formatCode>0</c:formatCode>
                <c:ptCount val="13"/>
                <c:pt idx="0">
                  <c:v>0</c:v>
                </c:pt>
                <c:pt idx="1">
                  <c:v>24.714285714285715</c:v>
                </c:pt>
                <c:pt idx="2">
                  <c:v>36.428571428571431</c:v>
                </c:pt>
                <c:pt idx="3">
                  <c:v>38.142857142857146</c:v>
                </c:pt>
                <c:pt idx="4">
                  <c:v>34.857142857142854</c:v>
                </c:pt>
                <c:pt idx="5">
                  <c:v>30.571428571428573</c:v>
                </c:pt>
                <c:pt idx="6">
                  <c:v>-1.7142857142857142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14-44FC-B973-F625B86A64E2}"/>
            </c:ext>
          </c:extLst>
        </c:ser>
        <c:ser>
          <c:idx val="3"/>
          <c:order val="3"/>
          <c:tx>
            <c:v>Sail 2 foot roach</c:v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pPr>
              <a:solidFill>
                <a:srgbClr val="C00000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xVal>
          <c:yVal>
            <c:numRef>
              <c:f>'sail 2 calculations'!$AD$25:$AD$37</c:f>
              <c:numCache>
                <c:formatCode>0</c:formatCode>
                <c:ptCount val="13"/>
                <c:pt idx="0">
                  <c:v>0</c:v>
                </c:pt>
                <c:pt idx="1">
                  <c:v>10.588235294117652</c:v>
                </c:pt>
                <c:pt idx="2">
                  <c:v>14.17647058823529</c:v>
                </c:pt>
                <c:pt idx="3">
                  <c:v>12.764705882352942</c:v>
                </c:pt>
                <c:pt idx="4">
                  <c:v>8.352941176470587</c:v>
                </c:pt>
                <c:pt idx="5">
                  <c:v>2.941176470588232</c:v>
                </c:pt>
                <c:pt idx="6">
                  <c:v>-1.470588235294116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14-44FC-B973-F625B86A6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11776"/>
        <c:axId val="116013696"/>
      </c:scatterChart>
      <c:valAx>
        <c:axId val="116011776"/>
        <c:scaling>
          <c:orientation val="maxMin"/>
        </c:scaling>
        <c:delete val="0"/>
        <c:axPos val="t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lang="en-US"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from luff</a:t>
                </a:r>
              </a:p>
            </c:rich>
          </c:tx>
          <c:layout>
            <c:manualLayout>
              <c:xMode val="edge"/>
              <c:yMode val="edge"/>
              <c:x val="0.74757503719678486"/>
              <c:y val="8.303285859759360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013696"/>
        <c:crosses val="autoZero"/>
        <c:crossBetween val="midCat"/>
        <c:minorUnit val="50"/>
      </c:valAx>
      <c:valAx>
        <c:axId val="116013696"/>
        <c:scaling>
          <c:orientation val="maxMin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roach depth and height measurements</a:t>
                </a:r>
              </a:p>
            </c:rich>
          </c:tx>
          <c:layout>
            <c:manualLayout>
              <c:xMode val="edge"/>
              <c:yMode val="edge"/>
              <c:x val="0.9519115970376314"/>
              <c:y val="0.19215323494399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011776"/>
        <c:crosses val="autoZero"/>
        <c:crossBetween val="midCat"/>
        <c:majorUnit val="10"/>
        <c:min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7740875210527237E-2"/>
          <c:y val="0.62295109669885462"/>
          <c:w val="0.29156034503571998"/>
          <c:h val="0.311475548349426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Sail 1 cross widths</a:t>
            </a:r>
          </a:p>
        </c:rich>
      </c:tx>
      <c:layout>
        <c:manualLayout>
          <c:xMode val="edge"/>
          <c:yMode val="edge"/>
          <c:x val="0.47612719724775504"/>
          <c:y val="2.8006188184486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290021903512E-2"/>
          <c:y val="8.5744715309215166E-2"/>
          <c:w val="0.89583849832740603"/>
          <c:h val="0.79563279660267172"/>
        </c:manualLayout>
      </c:layout>
      <c:scatterChart>
        <c:scatterStyle val="smoothMarker"/>
        <c:varyColors val="0"/>
        <c:ser>
          <c:idx val="0"/>
          <c:order val="0"/>
          <c:tx>
            <c:v>sail 1 profile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'sail 1 calculations'!$X$11:$X$22</c:f>
              <c:numCache>
                <c:formatCode>General</c:formatCode>
                <c:ptCount val="12"/>
                <c:pt idx="0">
                  <c:v>2050</c:v>
                </c:pt>
                <c:pt idx="1">
                  <c:v>2000</c:v>
                </c:pt>
                <c:pt idx="2">
                  <c:v>1800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1 calculations'!$Y$11:$Y$22</c:f>
              <c:numCache>
                <c:formatCode>0</c:formatCode>
                <c:ptCount val="12"/>
                <c:pt idx="0">
                  <c:v>0</c:v>
                </c:pt>
                <c:pt idx="1">
                  <c:v>40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230</c:v>
                </c:pt>
                <c:pt idx="6">
                  <c:v>270</c:v>
                </c:pt>
                <c:pt idx="7">
                  <c:v>310</c:v>
                </c:pt>
                <c:pt idx="8">
                  <c:v>346</c:v>
                </c:pt>
                <c:pt idx="9">
                  <c:v>380</c:v>
                </c:pt>
                <c:pt idx="10">
                  <c:v>310</c:v>
                </c:pt>
                <c:pt idx="11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05-4058-BE05-8A82D2F6A423}"/>
            </c:ext>
          </c:extLst>
        </c:ser>
        <c:ser>
          <c:idx val="1"/>
          <c:order val="1"/>
          <c:tx>
            <c:v>cross width differences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20884"/>
                </a:solidFill>
                <a:prstDash val="solid"/>
              </a:ln>
            </c:spPr>
          </c:marker>
          <c:xVal>
            <c:numRef>
              <c:f>'sail 1 calculations'!$X$11:$X$22</c:f>
              <c:numCache>
                <c:formatCode>General</c:formatCode>
                <c:ptCount val="12"/>
                <c:pt idx="0">
                  <c:v>2050</c:v>
                </c:pt>
                <c:pt idx="1">
                  <c:v>2000</c:v>
                </c:pt>
                <c:pt idx="2">
                  <c:v>1800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1 calculations'!$Z$11:$Z$22</c:f>
              <c:numCache>
                <c:formatCode>0</c:formatCode>
                <c:ptCount val="12"/>
                <c:pt idx="1">
                  <c:v>40</c:v>
                </c:pt>
                <c:pt idx="2">
                  <c:v>60</c:v>
                </c:pt>
                <c:pt idx="3">
                  <c:v>45</c:v>
                </c:pt>
                <c:pt idx="4">
                  <c:v>45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36</c:v>
                </c:pt>
                <c:pt idx="9">
                  <c:v>34</c:v>
                </c:pt>
                <c:pt idx="10">
                  <c:v>-70</c:v>
                </c:pt>
                <c:pt idx="1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405-4058-BE05-8A82D2F6A423}"/>
            </c:ext>
          </c:extLst>
        </c:ser>
        <c:ser>
          <c:idx val="2"/>
          <c:order val="2"/>
          <c:tx>
            <c:v>ERS Cross Widths</c:v>
          </c:tx>
          <c:spPr>
            <a:ln w="3175">
              <a:solidFill>
                <a:srgbClr val="DD0806"/>
              </a:solidFill>
              <a:prstDash val="solid"/>
            </a:ln>
          </c:spPr>
          <c:marker>
            <c:symbol val="star"/>
            <c:size val="8"/>
            <c:spPr>
              <a:solidFill>
                <a:srgbClr val="A5A5A5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('sail 1 calculations'!$AT$13,'sail 1 calculations'!$AR$13,'sail 1 calculations'!$AV$13)</c:f>
              <c:numCache>
                <c:formatCode>0.0</c:formatCode>
                <c:ptCount val="3"/>
                <c:pt idx="0">
                  <c:v>524.39932031073749</c:v>
                </c:pt>
                <c:pt idx="1">
                  <c:v>1039.858490566038</c:v>
                </c:pt>
                <c:pt idx="2">
                  <c:v>1551.394004125118</c:v>
                </c:pt>
              </c:numCache>
            </c:numRef>
          </c:xVal>
          <c:yVal>
            <c:numRef>
              <c:f>('sail 1 calculations'!$AS$13,'sail 1 calculations'!$AQ$13,'sail 1 calculations'!$AU$13)</c:f>
              <c:numCache>
                <c:formatCode>0.0</c:formatCode>
                <c:ptCount val="3"/>
                <c:pt idx="0">
                  <c:v>358.85211554717466</c:v>
                </c:pt>
                <c:pt idx="1">
                  <c:v>262.02830188679241</c:v>
                </c:pt>
                <c:pt idx="2">
                  <c:v>155.93634907184838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405-4058-BE05-8A82D2F6A423}"/>
            </c:ext>
          </c:extLst>
        </c:ser>
        <c:ser>
          <c:idx val="3"/>
          <c:order val="3"/>
          <c:tx>
            <c:v>sail 1 foot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pPr>
              <a:solidFill>
                <a:srgbClr val="FFC0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xVal>
            <c:numRef>
              <c:f>'sail 1 calculations'!$AB$25:$AB$37</c:f>
              <c:numCache>
                <c:formatCode>0</c:formatCode>
                <c:ptCount val="13"/>
                <c:pt idx="0">
                  <c:v>-12</c:v>
                </c:pt>
                <c:pt idx="1">
                  <c:v>-35</c:v>
                </c:pt>
                <c:pt idx="2">
                  <c:v>-45</c:v>
                </c:pt>
                <c:pt idx="3">
                  <c:v>-45</c:v>
                </c:pt>
                <c:pt idx="4">
                  <c:v>-40</c:v>
                </c:pt>
                <c:pt idx="5">
                  <c:v>-34</c:v>
                </c:pt>
                <c:pt idx="6">
                  <c:v>0</c:v>
                </c:pt>
                <c:pt idx="7">
                  <c:v>-9</c:v>
                </c:pt>
                <c:pt idx="8">
                  <c:v>-9</c:v>
                </c:pt>
                <c:pt idx="9">
                  <c:v>-9</c:v>
                </c:pt>
                <c:pt idx="10">
                  <c:v>-9</c:v>
                </c:pt>
                <c:pt idx="11">
                  <c:v>-9</c:v>
                </c:pt>
                <c:pt idx="12">
                  <c:v>-9</c:v>
                </c:pt>
              </c:numCache>
            </c:numRef>
          </c:xVal>
          <c:y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405-4058-BE05-8A82D2F6A423}"/>
            </c:ext>
          </c:extLst>
        </c:ser>
        <c:ser>
          <c:idx val="4"/>
          <c:order val="4"/>
          <c:tx>
            <c:v>height differences x 10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472C4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1 calculations'!$X$25:$X$37</c:f>
              <c:numCache>
                <c:formatCode>General</c:formatCode>
                <c:ptCount val="13"/>
                <c:pt idx="0">
                  <c:v>0</c:v>
                </c:pt>
                <c:pt idx="1">
                  <c:v>-230</c:v>
                </c:pt>
                <c:pt idx="2">
                  <c:v>-100</c:v>
                </c:pt>
                <c:pt idx="3">
                  <c:v>0</c:v>
                </c:pt>
                <c:pt idx="4">
                  <c:v>50</c:v>
                </c:pt>
                <c:pt idx="5">
                  <c:v>60</c:v>
                </c:pt>
                <c:pt idx="6">
                  <c:v>340</c:v>
                </c:pt>
                <c:pt idx="7">
                  <c:v>-90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405-4058-BE05-8A82D2F6A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478784"/>
        <c:axId val="147497344"/>
      </c:scatterChart>
      <c:valAx>
        <c:axId val="147478784"/>
        <c:scaling>
          <c:orientation val="minMax"/>
          <c:max val="2200"/>
          <c:min val="-2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above datum grid line at luff</a:t>
                </a:r>
              </a:p>
            </c:rich>
          </c:tx>
          <c:layout>
            <c:manualLayout>
              <c:xMode val="edge"/>
              <c:yMode val="edge"/>
              <c:x val="0.37514580000209136"/>
              <c:y val="0.94999995918084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497344"/>
        <c:crossesAt val="0"/>
        <c:crossBetween val="midCat"/>
        <c:majorUnit val="200"/>
        <c:minorUnit val="100"/>
      </c:valAx>
      <c:valAx>
        <c:axId val="147497344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cross widths</a:t>
                </a:r>
              </a:p>
            </c:rich>
          </c:tx>
          <c:layout>
            <c:manualLayout>
              <c:xMode val="edge"/>
              <c:yMode val="edge"/>
              <c:x val="1.9851136137863271E-2"/>
              <c:y val="0.433278717298752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478784"/>
        <c:crosses val="autoZero"/>
        <c:crossBetween val="midCat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334801865308662"/>
          <c:y val="0.19183673469387755"/>
          <c:w val="0.23774002676438891"/>
          <c:h val="0.278571428571428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Sail 1 cross widths</a:t>
            </a:r>
          </a:p>
        </c:rich>
      </c:tx>
      <c:layout>
        <c:manualLayout>
          <c:xMode val="edge"/>
          <c:yMode val="edge"/>
          <c:x val="0.47612716132002542"/>
          <c:y val="2.80060192475940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290021903512E-2"/>
          <c:y val="8.5744715309215166E-2"/>
          <c:w val="0.89583849832740603"/>
          <c:h val="0.79563279660267172"/>
        </c:manualLayout>
      </c:layout>
      <c:scatterChart>
        <c:scatterStyle val="smoothMarker"/>
        <c:varyColors val="0"/>
        <c:ser>
          <c:idx val="0"/>
          <c:order val="0"/>
          <c:tx>
            <c:v>sail 1 profile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'sail 1 calculations'!$X$11:$X$22</c:f>
              <c:numCache>
                <c:formatCode>General</c:formatCode>
                <c:ptCount val="12"/>
                <c:pt idx="0">
                  <c:v>2050</c:v>
                </c:pt>
                <c:pt idx="1">
                  <c:v>2000</c:v>
                </c:pt>
                <c:pt idx="2">
                  <c:v>1800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1 calculations'!$Y$11:$Y$22</c:f>
              <c:numCache>
                <c:formatCode>0</c:formatCode>
                <c:ptCount val="12"/>
                <c:pt idx="0">
                  <c:v>0</c:v>
                </c:pt>
                <c:pt idx="1">
                  <c:v>40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230</c:v>
                </c:pt>
                <c:pt idx="6">
                  <c:v>270</c:v>
                </c:pt>
                <c:pt idx="7">
                  <c:v>310</c:v>
                </c:pt>
                <c:pt idx="8">
                  <c:v>346</c:v>
                </c:pt>
                <c:pt idx="9">
                  <c:v>380</c:v>
                </c:pt>
                <c:pt idx="10">
                  <c:v>310</c:v>
                </c:pt>
                <c:pt idx="11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EB-4394-9B7C-5A0690195A14}"/>
            </c:ext>
          </c:extLst>
        </c:ser>
        <c:ser>
          <c:idx val="1"/>
          <c:order val="1"/>
          <c:tx>
            <c:v>cross width differences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20884"/>
                </a:solidFill>
                <a:prstDash val="solid"/>
              </a:ln>
            </c:spPr>
          </c:marker>
          <c:xVal>
            <c:numRef>
              <c:f>'sail 1 calculations'!$X$11:$X$22</c:f>
              <c:numCache>
                <c:formatCode>General</c:formatCode>
                <c:ptCount val="12"/>
                <c:pt idx="0">
                  <c:v>2050</c:v>
                </c:pt>
                <c:pt idx="1">
                  <c:v>2000</c:v>
                </c:pt>
                <c:pt idx="2">
                  <c:v>1800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1 calculations'!$Z$11:$Z$22</c:f>
              <c:numCache>
                <c:formatCode>0</c:formatCode>
                <c:ptCount val="12"/>
                <c:pt idx="1">
                  <c:v>40</c:v>
                </c:pt>
                <c:pt idx="2">
                  <c:v>60</c:v>
                </c:pt>
                <c:pt idx="3">
                  <c:v>45</c:v>
                </c:pt>
                <c:pt idx="4">
                  <c:v>45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36</c:v>
                </c:pt>
                <c:pt idx="9">
                  <c:v>34</c:v>
                </c:pt>
                <c:pt idx="10">
                  <c:v>-70</c:v>
                </c:pt>
                <c:pt idx="11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EB-4394-9B7C-5A0690195A14}"/>
            </c:ext>
          </c:extLst>
        </c:ser>
        <c:ser>
          <c:idx val="2"/>
          <c:order val="2"/>
          <c:tx>
            <c:v>ERS Cross Widths</c:v>
          </c:tx>
          <c:spPr>
            <a:ln w="3175">
              <a:solidFill>
                <a:srgbClr val="DD0806"/>
              </a:solidFill>
              <a:prstDash val="solid"/>
            </a:ln>
          </c:spPr>
          <c:marker>
            <c:symbol val="star"/>
            <c:size val="8"/>
            <c:spPr>
              <a:solidFill>
                <a:srgbClr val="A5A5A5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('sail 1 calculations'!$AT$13,'sail 1 calculations'!$AR$13,'sail 1 calculations'!$AV$13)</c:f>
              <c:numCache>
                <c:formatCode>0.0</c:formatCode>
                <c:ptCount val="3"/>
                <c:pt idx="0">
                  <c:v>524.39932031073749</c:v>
                </c:pt>
                <c:pt idx="1">
                  <c:v>1039.858490566038</c:v>
                </c:pt>
                <c:pt idx="2">
                  <c:v>1551.394004125118</c:v>
                </c:pt>
              </c:numCache>
            </c:numRef>
          </c:xVal>
          <c:yVal>
            <c:numRef>
              <c:f>('sail 1 calculations'!$AS$13,'sail 1 calculations'!$AQ$13,'sail 1 calculations'!$AU$13)</c:f>
              <c:numCache>
                <c:formatCode>0.0</c:formatCode>
                <c:ptCount val="3"/>
                <c:pt idx="0">
                  <c:v>358.85211554717466</c:v>
                </c:pt>
                <c:pt idx="1">
                  <c:v>262.02830188679241</c:v>
                </c:pt>
                <c:pt idx="2">
                  <c:v>155.93634907184838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CEB-4394-9B7C-5A0690195A14}"/>
            </c:ext>
          </c:extLst>
        </c:ser>
        <c:ser>
          <c:idx val="3"/>
          <c:order val="3"/>
          <c:tx>
            <c:v>sail 1 foot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pPr>
              <a:solidFill>
                <a:srgbClr val="FFC0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xVal>
            <c:numRef>
              <c:f>'sail 1 calculations'!$AB$25:$AB$37</c:f>
              <c:numCache>
                <c:formatCode>0</c:formatCode>
                <c:ptCount val="13"/>
                <c:pt idx="0">
                  <c:v>-12</c:v>
                </c:pt>
                <c:pt idx="1">
                  <c:v>-35</c:v>
                </c:pt>
                <c:pt idx="2">
                  <c:v>-45</c:v>
                </c:pt>
                <c:pt idx="3">
                  <c:v>-45</c:v>
                </c:pt>
                <c:pt idx="4">
                  <c:v>-40</c:v>
                </c:pt>
                <c:pt idx="5">
                  <c:v>-34</c:v>
                </c:pt>
                <c:pt idx="6">
                  <c:v>0</c:v>
                </c:pt>
                <c:pt idx="7">
                  <c:v>-9</c:v>
                </c:pt>
                <c:pt idx="8">
                  <c:v>-9</c:v>
                </c:pt>
                <c:pt idx="9">
                  <c:v>-9</c:v>
                </c:pt>
                <c:pt idx="10">
                  <c:v>-9</c:v>
                </c:pt>
                <c:pt idx="11">
                  <c:v>-9</c:v>
                </c:pt>
                <c:pt idx="12">
                  <c:v>-9</c:v>
                </c:pt>
              </c:numCache>
            </c:numRef>
          </c:xVal>
          <c:y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CEB-4394-9B7C-5A0690195A14}"/>
            </c:ext>
          </c:extLst>
        </c:ser>
        <c:ser>
          <c:idx val="4"/>
          <c:order val="4"/>
          <c:tx>
            <c:v>height differences x 10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472C4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1 calculations'!$X$25:$X$37</c:f>
              <c:numCache>
                <c:formatCode>General</c:formatCode>
                <c:ptCount val="13"/>
                <c:pt idx="0">
                  <c:v>0</c:v>
                </c:pt>
                <c:pt idx="1">
                  <c:v>-230</c:v>
                </c:pt>
                <c:pt idx="2">
                  <c:v>-100</c:v>
                </c:pt>
                <c:pt idx="3">
                  <c:v>0</c:v>
                </c:pt>
                <c:pt idx="4">
                  <c:v>50</c:v>
                </c:pt>
                <c:pt idx="5">
                  <c:v>60</c:v>
                </c:pt>
                <c:pt idx="6">
                  <c:v>340</c:v>
                </c:pt>
                <c:pt idx="7">
                  <c:v>-90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1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CEB-4394-9B7C-5A069019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76320"/>
        <c:axId val="147578240"/>
      </c:scatterChart>
      <c:valAx>
        <c:axId val="147576320"/>
        <c:scaling>
          <c:orientation val="minMax"/>
          <c:max val="2200"/>
          <c:min val="-2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above datum grid line at luff</a:t>
                </a:r>
              </a:p>
            </c:rich>
          </c:tx>
          <c:layout>
            <c:manualLayout>
              <c:xMode val="edge"/>
              <c:yMode val="edge"/>
              <c:x val="0.37514582829045151"/>
              <c:y val="0.934339527559055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578240"/>
        <c:crossesAt val="0"/>
        <c:crossBetween val="midCat"/>
        <c:majorUnit val="200"/>
        <c:minorUnit val="100"/>
      </c:valAx>
      <c:valAx>
        <c:axId val="147578240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cross widths</a:t>
                </a:r>
              </a:p>
            </c:rich>
          </c:tx>
          <c:layout>
            <c:manualLayout>
              <c:xMode val="edge"/>
              <c:yMode val="edge"/>
              <c:x val="1.9851157845775638E-2"/>
              <c:y val="0.43327860017497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576320"/>
        <c:crosses val="autoZero"/>
        <c:crossBetween val="midCat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470678186484828"/>
          <c:y val="0.16513805853477603"/>
          <c:w val="0.23137509536057055"/>
          <c:h val="0.350459657557135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Sail 2 cross widths</a:t>
            </a:r>
          </a:p>
        </c:rich>
      </c:tx>
      <c:layout>
        <c:manualLayout>
          <c:xMode val="edge"/>
          <c:yMode val="edge"/>
          <c:x val="0.47612719724775504"/>
          <c:y val="2.80061881844862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290021903512E-2"/>
          <c:y val="8.5744715309215166E-2"/>
          <c:w val="0.89583849832740603"/>
          <c:h val="0.79563279660267172"/>
        </c:manualLayout>
      </c:layout>
      <c:scatterChart>
        <c:scatterStyle val="smoothMarker"/>
        <c:varyColors val="0"/>
        <c:ser>
          <c:idx val="0"/>
          <c:order val="0"/>
          <c:tx>
            <c:v>sail 2 profile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calculations'!$Y$11:$Y$22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80</c:v>
                </c:pt>
                <c:pt idx="5">
                  <c:v>145</c:v>
                </c:pt>
                <c:pt idx="6">
                  <c:v>202</c:v>
                </c:pt>
                <c:pt idx="7">
                  <c:v>250</c:v>
                </c:pt>
                <c:pt idx="8">
                  <c:v>288</c:v>
                </c:pt>
                <c:pt idx="9">
                  <c:v>316</c:v>
                </c:pt>
                <c:pt idx="10">
                  <c:v>335</c:v>
                </c:pt>
                <c:pt idx="11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D3-47D5-9FEE-E9BCF6EB222D}"/>
            </c:ext>
          </c:extLst>
        </c:ser>
        <c:ser>
          <c:idx val="1"/>
          <c:order val="1"/>
          <c:tx>
            <c:v>cross width differences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20884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calculations'!$Z$11:$Z$22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68</c:v>
                </c:pt>
                <c:pt idx="5">
                  <c:v>65</c:v>
                </c:pt>
                <c:pt idx="6">
                  <c:v>57</c:v>
                </c:pt>
                <c:pt idx="7">
                  <c:v>48</c:v>
                </c:pt>
                <c:pt idx="8">
                  <c:v>38</c:v>
                </c:pt>
                <c:pt idx="9">
                  <c:v>28</c:v>
                </c:pt>
                <c:pt idx="10">
                  <c:v>19</c:v>
                </c:pt>
                <c:pt idx="11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D3-47D5-9FEE-E9BCF6EB222D}"/>
            </c:ext>
          </c:extLst>
        </c:ser>
        <c:ser>
          <c:idx val="2"/>
          <c:order val="2"/>
          <c:tx>
            <c:v>ERS Cross Widths</c:v>
          </c:tx>
          <c:spPr>
            <a:ln w="3175">
              <a:solidFill>
                <a:srgbClr val="DD0806"/>
              </a:solidFill>
              <a:prstDash val="solid"/>
            </a:ln>
          </c:spPr>
          <c:marker>
            <c:symbol val="star"/>
            <c:size val="8"/>
            <c:spPr>
              <a:solidFill>
                <a:srgbClr val="A5A5A5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'sail 2 calculations'!$AV$23:$AV$25</c:f>
              <c:numCache>
                <c:formatCode>0.0</c:formatCode>
                <c:ptCount val="3"/>
                <c:pt idx="0">
                  <c:v>1247.524265902676</c:v>
                </c:pt>
                <c:pt idx="1">
                  <c:v>839.52991452991432</c:v>
                </c:pt>
                <c:pt idx="2">
                  <c:v>422.44331570068698</c:v>
                </c:pt>
              </c:numCache>
            </c:numRef>
          </c:xVal>
          <c:yVal>
            <c:numRef>
              <c:f>'sail 2 calculations'!$AU$23:$AU$25</c:f>
              <c:numCache>
                <c:formatCode>0.0</c:formatCode>
                <c:ptCount val="3"/>
                <c:pt idx="0">
                  <c:v>129.55461358163029</c:v>
                </c:pt>
                <c:pt idx="1">
                  <c:v>240.51282051282055</c:v>
                </c:pt>
                <c:pt idx="2">
                  <c:v>312.85793580190386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D3-47D5-9FEE-E9BCF6EB222D}"/>
            </c:ext>
          </c:extLst>
        </c:ser>
        <c:ser>
          <c:idx val="3"/>
          <c:order val="3"/>
          <c:tx>
            <c:v>sail 2 foot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pPr>
              <a:solidFill>
                <a:srgbClr val="FFC0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xVal>
            <c:numRef>
              <c:f>'sail 2 calculations'!$AB$25:$AB$37</c:f>
              <c:numCache>
                <c:formatCode>0</c:formatCode>
                <c:ptCount val="13"/>
                <c:pt idx="0">
                  <c:v>-140</c:v>
                </c:pt>
                <c:pt idx="1">
                  <c:v>-130</c:v>
                </c:pt>
                <c:pt idx="2">
                  <c:v>-113</c:v>
                </c:pt>
                <c:pt idx="3">
                  <c:v>-91</c:v>
                </c:pt>
                <c:pt idx="4">
                  <c:v>-66</c:v>
                </c:pt>
                <c:pt idx="5">
                  <c:v>-40</c:v>
                </c:pt>
                <c:pt idx="6">
                  <c:v>-15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D3-47D5-9FEE-E9BCF6EB222D}"/>
            </c:ext>
          </c:extLst>
        </c:ser>
        <c:ser>
          <c:idx val="4"/>
          <c:order val="4"/>
          <c:tx>
            <c:v>height differences x 10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472C4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2 calculations'!$X$25:$X$37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170</c:v>
                </c:pt>
                <c:pt idx="3">
                  <c:v>220</c:v>
                </c:pt>
                <c:pt idx="4">
                  <c:v>250</c:v>
                </c:pt>
                <c:pt idx="5">
                  <c:v>260</c:v>
                </c:pt>
                <c:pt idx="6">
                  <c:v>250</c:v>
                </c:pt>
                <c:pt idx="7">
                  <c:v>150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DD3-47D5-9FEE-E9BCF6EB2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40320"/>
        <c:axId val="147927808"/>
      </c:scatterChart>
      <c:valAx>
        <c:axId val="148040320"/>
        <c:scaling>
          <c:orientation val="minMax"/>
          <c:max val="2200"/>
          <c:min val="-2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above datum grid line at luff</a:t>
                </a:r>
              </a:p>
            </c:rich>
          </c:tx>
          <c:layout>
            <c:manualLayout>
              <c:xMode val="edge"/>
              <c:yMode val="edge"/>
              <c:x val="0.37514580000209136"/>
              <c:y val="0.94999995918084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927808"/>
        <c:crossesAt val="0"/>
        <c:crossBetween val="midCat"/>
        <c:majorUnit val="200"/>
        <c:minorUnit val="100"/>
      </c:valAx>
      <c:valAx>
        <c:axId val="147927808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cross widths</a:t>
                </a:r>
              </a:p>
            </c:rich>
          </c:tx>
          <c:layout>
            <c:manualLayout>
              <c:xMode val="edge"/>
              <c:yMode val="edge"/>
              <c:x val="1.9851136137863271E-2"/>
              <c:y val="0.433278717298752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040320"/>
        <c:crosses val="autoZero"/>
        <c:crossBetween val="midCat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69129009534215"/>
          <c:y val="0.18571428571428608"/>
          <c:w val="0.25906200225895298"/>
          <c:h val="0.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Sail 2 cross widths</a:t>
            </a:r>
          </a:p>
        </c:rich>
      </c:tx>
      <c:layout>
        <c:manualLayout>
          <c:xMode val="edge"/>
          <c:yMode val="edge"/>
          <c:x val="0.47612713889378899"/>
          <c:y val="2.8006145573266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290021903512E-2"/>
          <c:y val="8.5744715309215166E-2"/>
          <c:w val="0.89583849832740603"/>
          <c:h val="0.79563279660267172"/>
        </c:manualLayout>
      </c:layout>
      <c:scatterChart>
        <c:scatterStyle val="smoothMarker"/>
        <c:varyColors val="0"/>
        <c:ser>
          <c:idx val="0"/>
          <c:order val="0"/>
          <c:tx>
            <c:v>sail 2 profile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calculations'!$Y$11:$Y$22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80</c:v>
                </c:pt>
                <c:pt idx="5">
                  <c:v>145</c:v>
                </c:pt>
                <c:pt idx="6">
                  <c:v>202</c:v>
                </c:pt>
                <c:pt idx="7">
                  <c:v>250</c:v>
                </c:pt>
                <c:pt idx="8">
                  <c:v>288</c:v>
                </c:pt>
                <c:pt idx="9">
                  <c:v>316</c:v>
                </c:pt>
                <c:pt idx="10">
                  <c:v>335</c:v>
                </c:pt>
                <c:pt idx="11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09-48CC-8D97-D309E3D72C7A}"/>
            </c:ext>
          </c:extLst>
        </c:ser>
        <c:ser>
          <c:idx val="1"/>
          <c:order val="1"/>
          <c:tx>
            <c:v>cross width differences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20884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calculations'!$Z$11:$Z$22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68</c:v>
                </c:pt>
                <c:pt idx="5">
                  <c:v>65</c:v>
                </c:pt>
                <c:pt idx="6">
                  <c:v>57</c:v>
                </c:pt>
                <c:pt idx="7">
                  <c:v>48</c:v>
                </c:pt>
                <c:pt idx="8">
                  <c:v>38</c:v>
                </c:pt>
                <c:pt idx="9">
                  <c:v>28</c:v>
                </c:pt>
                <c:pt idx="10">
                  <c:v>19</c:v>
                </c:pt>
                <c:pt idx="11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809-48CC-8D97-D309E3D72C7A}"/>
            </c:ext>
          </c:extLst>
        </c:ser>
        <c:ser>
          <c:idx val="2"/>
          <c:order val="2"/>
          <c:tx>
            <c:v>ERS Cross Widths</c:v>
          </c:tx>
          <c:spPr>
            <a:ln w="3175">
              <a:solidFill>
                <a:srgbClr val="DD0806"/>
              </a:solidFill>
              <a:prstDash val="solid"/>
            </a:ln>
          </c:spPr>
          <c:marker>
            <c:symbol val="star"/>
            <c:size val="8"/>
            <c:spPr>
              <a:solidFill>
                <a:srgbClr val="A5A5A5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'sail 2 calculations'!$AV$23:$AV$25</c:f>
              <c:numCache>
                <c:formatCode>0.0</c:formatCode>
                <c:ptCount val="3"/>
                <c:pt idx="0">
                  <c:v>1247.524265902676</c:v>
                </c:pt>
                <c:pt idx="1">
                  <c:v>839.52991452991432</c:v>
                </c:pt>
                <c:pt idx="2">
                  <c:v>422.44331570068698</c:v>
                </c:pt>
              </c:numCache>
            </c:numRef>
          </c:xVal>
          <c:yVal>
            <c:numRef>
              <c:f>'sail 2 calculations'!$AU$23:$AU$25</c:f>
              <c:numCache>
                <c:formatCode>0.0</c:formatCode>
                <c:ptCount val="3"/>
                <c:pt idx="0">
                  <c:v>129.55461358163029</c:v>
                </c:pt>
                <c:pt idx="1">
                  <c:v>240.51282051282055</c:v>
                </c:pt>
                <c:pt idx="2">
                  <c:v>312.85793580190386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809-48CC-8D97-D309E3D72C7A}"/>
            </c:ext>
          </c:extLst>
        </c:ser>
        <c:ser>
          <c:idx val="3"/>
          <c:order val="3"/>
          <c:tx>
            <c:v>sail 2 foot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pPr>
              <a:solidFill>
                <a:srgbClr val="FFC0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xVal>
            <c:numRef>
              <c:f>'sail 2 calculations'!$AB$25:$AB$37</c:f>
              <c:numCache>
                <c:formatCode>0</c:formatCode>
                <c:ptCount val="13"/>
                <c:pt idx="0">
                  <c:v>-140</c:v>
                </c:pt>
                <c:pt idx="1">
                  <c:v>-130</c:v>
                </c:pt>
                <c:pt idx="2">
                  <c:v>-113</c:v>
                </c:pt>
                <c:pt idx="3">
                  <c:v>-91</c:v>
                </c:pt>
                <c:pt idx="4">
                  <c:v>-66</c:v>
                </c:pt>
                <c:pt idx="5">
                  <c:v>-40</c:v>
                </c:pt>
                <c:pt idx="6">
                  <c:v>-15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809-48CC-8D97-D309E3D72C7A}"/>
            </c:ext>
          </c:extLst>
        </c:ser>
        <c:ser>
          <c:idx val="4"/>
          <c:order val="4"/>
          <c:tx>
            <c:v>height differences x 10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472C4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2 calculations'!$X$25:$X$37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170</c:v>
                </c:pt>
                <c:pt idx="3">
                  <c:v>220</c:v>
                </c:pt>
                <c:pt idx="4">
                  <c:v>250</c:v>
                </c:pt>
                <c:pt idx="5">
                  <c:v>260</c:v>
                </c:pt>
                <c:pt idx="6">
                  <c:v>250</c:v>
                </c:pt>
                <c:pt idx="7">
                  <c:v>150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809-48CC-8D97-D309E3D72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167296"/>
        <c:axId val="148067072"/>
      </c:scatterChart>
      <c:valAx>
        <c:axId val="148167296"/>
        <c:scaling>
          <c:orientation val="minMax"/>
          <c:max val="2200"/>
          <c:min val="-2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above datum grid line at luff</a:t>
                </a:r>
              </a:p>
            </c:rich>
          </c:tx>
          <c:layout>
            <c:manualLayout>
              <c:xMode val="edge"/>
              <c:yMode val="edge"/>
              <c:x val="0.37514580025765687"/>
              <c:y val="0.934864093207861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067072"/>
        <c:crossesAt val="0"/>
        <c:crossBetween val="midCat"/>
        <c:majorUnit val="200"/>
        <c:minorUnit val="100"/>
      </c:valAx>
      <c:valAx>
        <c:axId val="148067072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cross widths</a:t>
                </a:r>
              </a:p>
            </c:rich>
          </c:tx>
          <c:layout>
            <c:manualLayout>
              <c:xMode val="edge"/>
              <c:yMode val="edge"/>
              <c:x val="1.9851072587413362E-2"/>
              <c:y val="0.433278791370591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167296"/>
        <c:crosses val="autoZero"/>
        <c:crossBetween val="midCat"/>
        <c:majorUnit val="1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497716130587071"/>
          <c:y val="0.18500052693834967"/>
          <c:w val="0.15342855546979248"/>
          <c:h val="0.431667896189483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Sail 2 cross widths</a:t>
            </a:r>
          </a:p>
        </c:rich>
      </c:tx>
      <c:layout>
        <c:manualLayout>
          <c:xMode val="edge"/>
          <c:yMode val="edge"/>
          <c:x val="0.47612717188631981"/>
          <c:y val="2.8006218323833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49290021903512E-2"/>
          <c:y val="8.5744715309215166E-2"/>
          <c:w val="0.89583849832740603"/>
          <c:h val="0.79563279660267172"/>
        </c:manualLayout>
      </c:layout>
      <c:scatterChart>
        <c:scatterStyle val="smoothMarker"/>
        <c:varyColors val="0"/>
        <c:ser>
          <c:idx val="0"/>
          <c:order val="0"/>
          <c:tx>
            <c:v>sail 2 profile</c:v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calculations'!$Y$11:$Y$22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80</c:v>
                </c:pt>
                <c:pt idx="5">
                  <c:v>145</c:v>
                </c:pt>
                <c:pt idx="6">
                  <c:v>202</c:v>
                </c:pt>
                <c:pt idx="7">
                  <c:v>250</c:v>
                </c:pt>
                <c:pt idx="8">
                  <c:v>288</c:v>
                </c:pt>
                <c:pt idx="9">
                  <c:v>316</c:v>
                </c:pt>
                <c:pt idx="10">
                  <c:v>335</c:v>
                </c:pt>
                <c:pt idx="11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27-4421-85D0-E8931F007062}"/>
            </c:ext>
          </c:extLst>
        </c:ser>
        <c:ser>
          <c:idx val="1"/>
          <c:order val="1"/>
          <c:tx>
            <c:v>cross width differences</c:v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20884"/>
                </a:solidFill>
                <a:prstDash val="solid"/>
              </a:ln>
            </c:spPr>
          </c:marker>
          <c:xVal>
            <c:numRef>
              <c:f>'sail 2 calculations'!$X$11:$X$22</c:f>
              <c:numCache>
                <c:formatCode>General</c:formatCode>
                <c:ptCount val="12"/>
                <c:pt idx="0">
                  <c:v>1650</c:v>
                </c:pt>
                <c:pt idx="1">
                  <c:v>1650</c:v>
                </c:pt>
                <c:pt idx="2">
                  <c:v>1650</c:v>
                </c:pt>
                <c:pt idx="3">
                  <c:v>1600</c:v>
                </c:pt>
                <c:pt idx="4">
                  <c:v>1400</c:v>
                </c:pt>
                <c:pt idx="5">
                  <c:v>1200</c:v>
                </c:pt>
                <c:pt idx="6">
                  <c:v>1000</c:v>
                </c:pt>
                <c:pt idx="7">
                  <c:v>800</c:v>
                </c:pt>
                <c:pt idx="8">
                  <c:v>600</c:v>
                </c:pt>
                <c:pt idx="9">
                  <c:v>400</c:v>
                </c:pt>
                <c:pt idx="10">
                  <c:v>200</c:v>
                </c:pt>
                <c:pt idx="11">
                  <c:v>0</c:v>
                </c:pt>
              </c:numCache>
            </c:numRef>
          </c:xVal>
          <c:yVal>
            <c:numRef>
              <c:f>'sail 2 calculations'!$Z$11:$Z$22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68</c:v>
                </c:pt>
                <c:pt idx="5">
                  <c:v>65</c:v>
                </c:pt>
                <c:pt idx="6">
                  <c:v>57</c:v>
                </c:pt>
                <c:pt idx="7">
                  <c:v>48</c:v>
                </c:pt>
                <c:pt idx="8">
                  <c:v>38</c:v>
                </c:pt>
                <c:pt idx="9">
                  <c:v>28</c:v>
                </c:pt>
                <c:pt idx="10">
                  <c:v>19</c:v>
                </c:pt>
                <c:pt idx="11">
                  <c:v>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027-4421-85D0-E8931F007062}"/>
            </c:ext>
          </c:extLst>
        </c:ser>
        <c:ser>
          <c:idx val="2"/>
          <c:order val="2"/>
          <c:tx>
            <c:v>ERS Cross Widths</c:v>
          </c:tx>
          <c:spPr>
            <a:ln w="3175">
              <a:solidFill>
                <a:srgbClr val="DD0806"/>
              </a:solidFill>
              <a:prstDash val="solid"/>
            </a:ln>
          </c:spPr>
          <c:marker>
            <c:symbol val="star"/>
            <c:size val="8"/>
            <c:spPr>
              <a:solidFill>
                <a:srgbClr val="A5A5A5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'sail 2 calculations'!$AV$23:$AV$25</c:f>
              <c:numCache>
                <c:formatCode>0.0</c:formatCode>
                <c:ptCount val="3"/>
                <c:pt idx="0">
                  <c:v>1247.524265902676</c:v>
                </c:pt>
                <c:pt idx="1">
                  <c:v>839.52991452991432</c:v>
                </c:pt>
                <c:pt idx="2">
                  <c:v>422.44331570068698</c:v>
                </c:pt>
              </c:numCache>
            </c:numRef>
          </c:xVal>
          <c:yVal>
            <c:numRef>
              <c:f>'sail 2 calculations'!$AU$23:$AU$25</c:f>
              <c:numCache>
                <c:formatCode>0.0</c:formatCode>
                <c:ptCount val="3"/>
                <c:pt idx="0">
                  <c:v>129.55461358163029</c:v>
                </c:pt>
                <c:pt idx="1">
                  <c:v>240.51282051282055</c:v>
                </c:pt>
                <c:pt idx="2">
                  <c:v>312.85793580190386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027-4421-85D0-E8931F007062}"/>
            </c:ext>
          </c:extLst>
        </c:ser>
        <c:ser>
          <c:idx val="3"/>
          <c:order val="3"/>
          <c:tx>
            <c:v>sail 2 foot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pPr>
              <a:solidFill>
                <a:srgbClr val="FFC0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xVal>
            <c:numRef>
              <c:f>'sail 2 calculations'!$AB$25:$AB$37</c:f>
              <c:numCache>
                <c:formatCode>0</c:formatCode>
                <c:ptCount val="13"/>
                <c:pt idx="0">
                  <c:v>-140</c:v>
                </c:pt>
                <c:pt idx="1">
                  <c:v>-130</c:v>
                </c:pt>
                <c:pt idx="2">
                  <c:v>-113</c:v>
                </c:pt>
                <c:pt idx="3">
                  <c:v>-91</c:v>
                </c:pt>
                <c:pt idx="4">
                  <c:v>-66</c:v>
                </c:pt>
                <c:pt idx="5">
                  <c:v>-40</c:v>
                </c:pt>
                <c:pt idx="6">
                  <c:v>-15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027-4421-85D0-E8931F007062}"/>
            </c:ext>
          </c:extLst>
        </c:ser>
        <c:ser>
          <c:idx val="4"/>
          <c:order val="4"/>
          <c:tx>
            <c:v>height differences x 10</c:v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472C4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xVal>
            <c:numRef>
              <c:f>'sail 2 calculations'!$X$25:$X$37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170</c:v>
                </c:pt>
                <c:pt idx="3">
                  <c:v>220</c:v>
                </c:pt>
                <c:pt idx="4">
                  <c:v>250</c:v>
                </c:pt>
                <c:pt idx="5">
                  <c:v>260</c:v>
                </c:pt>
                <c:pt idx="6">
                  <c:v>250</c:v>
                </c:pt>
                <c:pt idx="7">
                  <c:v>150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'sail 2 calculations'!$Y$25:$Y$37</c:f>
              <c:numCache>
                <c:formatCode>General</c:formatCode>
                <c:ptCount val="1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340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027-4421-85D0-E8931F007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182528"/>
        <c:axId val="148184448"/>
      </c:scatterChart>
      <c:valAx>
        <c:axId val="148182528"/>
        <c:scaling>
          <c:orientation val="minMax"/>
          <c:max val="2200"/>
          <c:min val="-2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distance above datum grid line at luff</a:t>
                </a:r>
              </a:p>
            </c:rich>
          </c:tx>
          <c:layout>
            <c:manualLayout>
              <c:xMode val="edge"/>
              <c:yMode val="edge"/>
              <c:x val="0.37514575836391489"/>
              <c:y val="0.949999957870435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184448"/>
        <c:crossesAt val="0"/>
        <c:crossBetween val="midCat"/>
        <c:majorUnit val="200"/>
        <c:minorUnit val="100"/>
      </c:valAx>
      <c:valAx>
        <c:axId val="148184448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cross widths</a:t>
                </a:r>
              </a:p>
            </c:rich>
          </c:tx>
          <c:layout>
            <c:manualLayout>
              <c:xMode val="edge"/>
              <c:yMode val="edge"/>
              <c:x val="1.9851165663115688E-2"/>
              <c:y val="0.433278649157620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182528"/>
        <c:crosses val="autoZero"/>
        <c:crossBetween val="midCat"/>
        <c:majorUnit val="100"/>
        <c:min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69408455442099"/>
          <c:y val="0.17973860989269808"/>
          <c:w val="0.21346279948139757"/>
          <c:h val="0.316993548356212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spar 1  profile</a:t>
            </a:r>
          </a:p>
        </c:rich>
      </c:tx>
      <c:layout>
        <c:manualLayout>
          <c:xMode val="edge"/>
          <c:yMode val="edge"/>
          <c:x val="0.40238446572131298"/>
          <c:y val="2.42289541393532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0029806259328E-2"/>
          <c:y val="0.16079312447636113"/>
          <c:w val="0.81669150521609624"/>
          <c:h val="0.70704921858783465"/>
        </c:manualLayout>
      </c:layout>
      <c:scatterChart>
        <c:scatterStyle val="lineMarker"/>
        <c:varyColors val="0"/>
        <c:ser>
          <c:idx val="0"/>
          <c:order val="0"/>
          <c:tx>
            <c:v>spar 1 profile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'spar calculations'!$W$24:$W$37</c:f>
              <c:numCache>
                <c:formatCode>General</c:formatCode>
                <c:ptCount val="14"/>
                <c:pt idx="0">
                  <c:v>2150</c:v>
                </c:pt>
                <c:pt idx="1">
                  <c:v>2150</c:v>
                </c:pt>
                <c:pt idx="2">
                  <c:v>2150</c:v>
                </c:pt>
                <c:pt idx="3">
                  <c:v>2000</c:v>
                </c:pt>
                <c:pt idx="4">
                  <c:v>1800</c:v>
                </c:pt>
                <c:pt idx="5">
                  <c:v>1600</c:v>
                </c:pt>
                <c:pt idx="6">
                  <c:v>1400</c:v>
                </c:pt>
                <c:pt idx="7">
                  <c:v>1200</c:v>
                </c:pt>
                <c:pt idx="8">
                  <c:v>1000</c:v>
                </c:pt>
                <c:pt idx="9">
                  <c:v>800</c:v>
                </c:pt>
                <c:pt idx="10">
                  <c:v>600</c:v>
                </c:pt>
                <c:pt idx="11">
                  <c:v>400</c:v>
                </c:pt>
                <c:pt idx="12">
                  <c:v>200</c:v>
                </c:pt>
                <c:pt idx="13">
                  <c:v>0</c:v>
                </c:pt>
              </c:numCache>
            </c:numRef>
          </c:xVal>
          <c:yVal>
            <c:numRef>
              <c:f>'spar calculations'!$X$24:$X$37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AD-4CBF-AE89-F9018DED3FCA}"/>
            </c:ext>
          </c:extLst>
        </c:ser>
        <c:ser>
          <c:idx val="1"/>
          <c:order val="1"/>
          <c:tx>
            <c:v>spar 2 profile</c:v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pPr>
              <a:solidFill>
                <a:srgbClr val="ED7D31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'spar calculations'!$X$17:$X$19</c:f>
              <c:numCache>
                <c:formatCode>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'spar calculations'!$Y$17:$Y$19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AD-4CBF-AE89-F9018DED3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624128"/>
        <c:axId val="148626048"/>
      </c:scatterChart>
      <c:valAx>
        <c:axId val="148624128"/>
        <c:scaling>
          <c:orientation val="minMax"/>
          <c:max val="24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height above deck level</a:t>
                </a:r>
              </a:p>
            </c:rich>
          </c:tx>
          <c:layout>
            <c:manualLayout>
              <c:xMode val="edge"/>
              <c:yMode val="edge"/>
              <c:x val="0.35460799683504185"/>
              <c:y val="0.92734287524404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26048"/>
        <c:crosses val="autoZero"/>
        <c:crossBetween val="midCat"/>
      </c:valAx>
      <c:valAx>
        <c:axId val="148626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spar width</a:t>
                </a:r>
              </a:p>
            </c:rich>
          </c:tx>
          <c:layout>
            <c:manualLayout>
              <c:xMode val="edge"/>
              <c:yMode val="edge"/>
              <c:x val="1.9374153034020361E-2"/>
              <c:y val="0.41850277336022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24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75600614457343362"/>
          <c:y val="0.27242524916943561"/>
          <c:w val="0.14114116701073026"/>
          <c:h val="0.264119601328904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spar 1  profile</a:t>
            </a:r>
          </a:p>
        </c:rich>
      </c:tx>
      <c:layout>
        <c:manualLayout>
          <c:xMode val="edge"/>
          <c:yMode val="edge"/>
          <c:x val="0.40238444182916522"/>
          <c:y val="2.4229057698722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0029806259328E-2"/>
          <c:y val="0.16079312447636113"/>
          <c:w val="0.81669150521609624"/>
          <c:h val="0.70704921858783465"/>
        </c:manualLayout>
      </c:layout>
      <c:scatterChart>
        <c:scatterStyle val="lineMarker"/>
        <c:varyColors val="0"/>
        <c:ser>
          <c:idx val="0"/>
          <c:order val="0"/>
          <c:tx>
            <c:v>spar 1 profile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'spar calculations'!$W$24:$W$37</c:f>
              <c:numCache>
                <c:formatCode>General</c:formatCode>
                <c:ptCount val="14"/>
                <c:pt idx="0">
                  <c:v>2150</c:v>
                </c:pt>
                <c:pt idx="1">
                  <c:v>2150</c:v>
                </c:pt>
                <c:pt idx="2">
                  <c:v>2150</c:v>
                </c:pt>
                <c:pt idx="3">
                  <c:v>2000</c:v>
                </c:pt>
                <c:pt idx="4">
                  <c:v>1800</c:v>
                </c:pt>
                <c:pt idx="5">
                  <c:v>1600</c:v>
                </c:pt>
                <c:pt idx="6">
                  <c:v>1400</c:v>
                </c:pt>
                <c:pt idx="7">
                  <c:v>1200</c:v>
                </c:pt>
                <c:pt idx="8">
                  <c:v>1000</c:v>
                </c:pt>
                <c:pt idx="9">
                  <c:v>800</c:v>
                </c:pt>
                <c:pt idx="10">
                  <c:v>600</c:v>
                </c:pt>
                <c:pt idx="11">
                  <c:v>400</c:v>
                </c:pt>
                <c:pt idx="12">
                  <c:v>200</c:v>
                </c:pt>
                <c:pt idx="13">
                  <c:v>0</c:v>
                </c:pt>
              </c:numCache>
            </c:numRef>
          </c:xVal>
          <c:yVal>
            <c:numRef>
              <c:f>'spar calculations'!$X$24:$X$37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7D-4BA2-8C5A-D672B3CAA990}"/>
            </c:ext>
          </c:extLst>
        </c:ser>
        <c:ser>
          <c:idx val="1"/>
          <c:order val="1"/>
          <c:tx>
            <c:v>spar 2 profile</c:v>
          </c:tx>
          <c:spPr>
            <a:ln w="12700">
              <a:solidFill>
                <a:srgbClr val="DD0806"/>
              </a:solidFill>
              <a:prstDash val="solid"/>
            </a:ln>
          </c:spPr>
          <c:marker>
            <c:spPr>
              <a:solidFill>
                <a:srgbClr val="ED7D31"/>
              </a:solidFill>
              <a:ln>
                <a:solidFill>
                  <a:srgbClr val="DD0806"/>
                </a:solidFill>
                <a:prstDash val="solid"/>
              </a:ln>
            </c:spPr>
          </c:marker>
          <c:xVal>
            <c:numRef>
              <c:f>'spar calculations'!$X$17:$X$19</c:f>
              <c:numCache>
                <c:formatCode>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'spar calculations'!$Y$17:$Y$19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7D-4BA2-8C5A-D672B3CAA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710144"/>
        <c:axId val="148712064"/>
      </c:scatterChart>
      <c:valAx>
        <c:axId val="148710144"/>
        <c:scaling>
          <c:orientation val="minMax"/>
          <c:max val="24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height above deck level</a:t>
                </a:r>
              </a:p>
            </c:rich>
          </c:tx>
          <c:layout>
            <c:manualLayout>
              <c:xMode val="edge"/>
              <c:yMode val="edge"/>
              <c:x val="0.35460804393670448"/>
              <c:y val="0.927343038954663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712064"/>
        <c:crosses val="autoZero"/>
        <c:crossBetween val="midCat"/>
      </c:valAx>
      <c:valAx>
        <c:axId val="148712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US"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spar width</a:t>
                </a:r>
              </a:p>
            </c:rich>
          </c:tx>
          <c:layout>
            <c:manualLayout>
              <c:xMode val="edge"/>
              <c:yMode val="edge"/>
              <c:x val="1.9374196722519513E-2"/>
              <c:y val="0.418502615230650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71014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75553097345132769"/>
          <c:y val="0.26547262937778726"/>
          <c:w val="0.1415929203539823"/>
          <c:h val="0.26547262937778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0</xdr:row>
      <xdr:rowOff>114300</xdr:rowOff>
    </xdr:from>
    <xdr:to>
      <xdr:col>7</xdr:col>
      <xdr:colOff>165100</xdr:colOff>
      <xdr:row>3</xdr:row>
      <xdr:rowOff>127000</xdr:rowOff>
    </xdr:to>
    <xdr:pic>
      <xdr:nvPicPr>
        <xdr:cNvPr id="126332" name="Grafik 1">
          <a:extLst>
            <a:ext uri="{FF2B5EF4-FFF2-40B4-BE49-F238E27FC236}">
              <a16:creationId xmlns:a16="http://schemas.microsoft.com/office/drawing/2014/main" id="{00000000-0008-0000-0000-00007CE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0" y="114300"/>
          <a:ext cx="18288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12700</xdr:colOff>
      <xdr:row>0</xdr:row>
      <xdr:rowOff>114300</xdr:rowOff>
    </xdr:from>
    <xdr:to>
      <xdr:col>7</xdr:col>
      <xdr:colOff>165100</xdr:colOff>
      <xdr:row>3</xdr:row>
      <xdr:rowOff>127000</xdr:rowOff>
    </xdr:to>
    <xdr:pic>
      <xdr:nvPicPr>
        <xdr:cNvPr id="126333" name="Grafik 1">
          <a:extLst>
            <a:ext uri="{FF2B5EF4-FFF2-40B4-BE49-F238E27FC236}">
              <a16:creationId xmlns:a16="http://schemas.microsoft.com/office/drawing/2014/main" id="{00000000-0008-0000-0000-00007DE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0" y="114300"/>
          <a:ext cx="18288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170181</xdr:colOff>
      <xdr:row>14</xdr:row>
      <xdr:rowOff>78740</xdr:rowOff>
    </xdr:from>
    <xdr:to>
      <xdr:col>7</xdr:col>
      <xdr:colOff>74931</xdr:colOff>
      <xdr:row>46</xdr:row>
      <xdr:rowOff>66040</xdr:rowOff>
    </xdr:to>
    <xdr:sp macro="" textlink="">
      <xdr:nvSpPr>
        <xdr:cNvPr id="1298620" name="Freeform 8">
          <a:extLst>
            <a:ext uri="{FF2B5EF4-FFF2-40B4-BE49-F238E27FC236}">
              <a16:creationId xmlns:a16="http://schemas.microsoft.com/office/drawing/2014/main" id="{00000000-0008-0000-0100-0000BCD01300}"/>
            </a:ext>
          </a:extLst>
        </xdr:cNvPr>
        <xdr:cNvSpPr>
          <a:spLocks/>
        </xdr:cNvSpPr>
      </xdr:nvSpPr>
      <xdr:spPr bwMode="auto">
        <a:xfrm rot="-549045">
          <a:off x="4345941" y="2928620"/>
          <a:ext cx="1535430" cy="6327140"/>
        </a:xfrm>
        <a:custGeom>
          <a:avLst/>
          <a:gdLst>
            <a:gd name="T0" fmla="*/ 2147483646 w 10613"/>
            <a:gd name="T1" fmla="*/ 2147483646 h 10056"/>
            <a:gd name="T2" fmla="*/ 2147483646 w 10613"/>
            <a:gd name="T3" fmla="*/ 2147483646 h 10056"/>
            <a:gd name="T4" fmla="*/ 2147483646 w 10613"/>
            <a:gd name="T5" fmla="*/ 2147483646 h 10056"/>
            <a:gd name="T6" fmla="*/ 2147483646 w 10613"/>
            <a:gd name="T7" fmla="*/ 2147483646 h 10056"/>
            <a:gd name="T8" fmla="*/ 2147483646 w 10613"/>
            <a:gd name="T9" fmla="*/ 2147483646 h 10056"/>
            <a:gd name="T10" fmla="*/ 0 w 10613"/>
            <a:gd name="T11" fmla="*/ 2147483646 h 10056"/>
            <a:gd name="T12" fmla="*/ 2147483646 w 10613"/>
            <a:gd name="T13" fmla="*/ 2147483646 h 10056"/>
            <a:gd name="T14" fmla="*/ 2147483646 w 10613"/>
            <a:gd name="T15" fmla="*/ 2147483646 h 10056"/>
            <a:gd name="T16" fmla="*/ 2147483646 w 10613"/>
            <a:gd name="T17" fmla="*/ 2147483646 h 10056"/>
            <a:gd name="T18" fmla="*/ 2147483646 w 10613"/>
            <a:gd name="T19" fmla="*/ 2147483646 h 10056"/>
            <a:gd name="T20" fmla="*/ 2147483646 w 10613"/>
            <a:gd name="T21" fmla="*/ 2147483646 h 10056"/>
            <a:gd name="T22" fmla="*/ 2147483646 w 10613"/>
            <a:gd name="T23" fmla="*/ 2147483646 h 10056"/>
            <a:gd name="T24" fmla="*/ 2147483646 w 10613"/>
            <a:gd name="T25" fmla="*/ 2147483646 h 10056"/>
            <a:gd name="T26" fmla="*/ 2147483646 w 10613"/>
            <a:gd name="T27" fmla="*/ 2147483646 h 10056"/>
            <a:gd name="T28" fmla="*/ 2147483646 w 10613"/>
            <a:gd name="T29" fmla="*/ 2147483646 h 10056"/>
            <a:gd name="T30" fmla="*/ 2147483646 w 10613"/>
            <a:gd name="T31" fmla="*/ 2147483646 h 10056"/>
            <a:gd name="T32" fmla="*/ 2147483646 w 10613"/>
            <a:gd name="T33" fmla="*/ 2147483646 h 10056"/>
            <a:gd name="T34" fmla="*/ 2147483646 w 10613"/>
            <a:gd name="T35" fmla="*/ 0 h 10056"/>
            <a:gd name="T36" fmla="*/ 2147483646 w 10613"/>
            <a:gd name="T37" fmla="*/ 2147483646 h 1005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0" t="0" r="r" b="b"/>
          <a:pathLst>
            <a:path w="10613" h="10056">
              <a:moveTo>
                <a:pt x="4130" y="88"/>
              </a:moveTo>
              <a:lnTo>
                <a:pt x="3114" y="1894"/>
              </a:lnTo>
              <a:lnTo>
                <a:pt x="1783" y="4001"/>
              </a:lnTo>
              <a:cubicBezTo>
                <a:pt x="1438" y="4589"/>
                <a:pt x="1235" y="5068"/>
                <a:pt x="1045" y="5423"/>
              </a:cubicBezTo>
              <a:cubicBezTo>
                <a:pt x="855" y="5778"/>
                <a:pt x="460" y="6688"/>
                <a:pt x="294" y="7157"/>
              </a:cubicBezTo>
              <a:cubicBezTo>
                <a:pt x="57" y="7862"/>
                <a:pt x="167" y="7534"/>
                <a:pt x="0" y="8337"/>
              </a:cubicBezTo>
              <a:cubicBezTo>
                <a:pt x="97" y="9133"/>
                <a:pt x="35" y="8856"/>
                <a:pt x="257" y="9485"/>
              </a:cubicBezTo>
              <a:cubicBezTo>
                <a:pt x="1190" y="9649"/>
                <a:pt x="2229" y="9751"/>
                <a:pt x="3347" y="9827"/>
              </a:cubicBezTo>
              <a:cubicBezTo>
                <a:pt x="4479" y="9922"/>
                <a:pt x="4489" y="9906"/>
                <a:pt x="6312" y="10008"/>
              </a:cubicBezTo>
              <a:cubicBezTo>
                <a:pt x="7381" y="10047"/>
                <a:pt x="7569" y="10044"/>
                <a:pt x="8827" y="10056"/>
              </a:cubicBezTo>
              <a:cubicBezTo>
                <a:pt x="9870" y="10055"/>
                <a:pt x="9823" y="10061"/>
                <a:pt x="10613" y="10028"/>
              </a:cubicBezTo>
              <a:lnTo>
                <a:pt x="9858" y="8654"/>
              </a:lnTo>
              <a:lnTo>
                <a:pt x="9181" y="7353"/>
              </a:lnTo>
              <a:cubicBezTo>
                <a:pt x="9033" y="6891"/>
                <a:pt x="8679" y="6439"/>
                <a:pt x="8423" y="5990"/>
              </a:cubicBezTo>
              <a:cubicBezTo>
                <a:pt x="8100" y="5304"/>
                <a:pt x="7978" y="5162"/>
                <a:pt x="7735" y="4652"/>
              </a:cubicBezTo>
              <a:cubicBezTo>
                <a:pt x="7566" y="4199"/>
                <a:pt x="7254" y="3743"/>
                <a:pt x="6996" y="3218"/>
              </a:cubicBezTo>
              <a:cubicBezTo>
                <a:pt x="6745" y="2731"/>
                <a:pt x="6554" y="2302"/>
                <a:pt x="6244" y="1756"/>
              </a:cubicBezTo>
              <a:lnTo>
                <a:pt x="5310" y="0"/>
              </a:lnTo>
              <a:lnTo>
                <a:pt x="4130" y="88"/>
              </a:lnTo>
              <a:close/>
            </a:path>
          </a:pathLst>
        </a:custGeom>
        <a:noFill/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sp>
    <xdr:clientData/>
  </xdr:twoCellAnchor>
  <xdr:twoCellAnchor>
    <xdr:from>
      <xdr:col>2</xdr:col>
      <xdr:colOff>429259</xdr:colOff>
      <xdr:row>8</xdr:row>
      <xdr:rowOff>168908</xdr:rowOff>
    </xdr:from>
    <xdr:to>
      <xdr:col>5</xdr:col>
      <xdr:colOff>232409</xdr:colOff>
      <xdr:row>45</xdr:row>
      <xdr:rowOff>124458</xdr:rowOff>
    </xdr:to>
    <xdr:sp macro="" textlink="">
      <xdr:nvSpPr>
        <xdr:cNvPr id="1298589" name="Freeform 8">
          <a:extLst>
            <a:ext uri="{FF2B5EF4-FFF2-40B4-BE49-F238E27FC236}">
              <a16:creationId xmlns:a16="http://schemas.microsoft.com/office/drawing/2014/main" id="{00000000-0008-0000-0100-00009DD01300}"/>
            </a:ext>
          </a:extLst>
        </xdr:cNvPr>
        <xdr:cNvSpPr>
          <a:spLocks/>
        </xdr:cNvSpPr>
      </xdr:nvSpPr>
      <xdr:spPr bwMode="auto">
        <a:xfrm rot="432511">
          <a:off x="2204719" y="1830068"/>
          <a:ext cx="2203450" cy="7285990"/>
        </a:xfrm>
        <a:custGeom>
          <a:avLst/>
          <a:gdLst>
            <a:gd name="T0" fmla="*/ 2147483646 w 10102"/>
            <a:gd name="T1" fmla="*/ 2147483646 h 10000"/>
            <a:gd name="T2" fmla="*/ 2147483646 w 10102"/>
            <a:gd name="T3" fmla="*/ 2147483646 h 10000"/>
            <a:gd name="T4" fmla="*/ 2147483646 w 10102"/>
            <a:gd name="T5" fmla="*/ 2147483646 h 10000"/>
            <a:gd name="T6" fmla="*/ 2147483646 w 10102"/>
            <a:gd name="T7" fmla="*/ 2147483646 h 10000"/>
            <a:gd name="T8" fmla="*/ 0 w 10102"/>
            <a:gd name="T9" fmla="*/ 2147483646 h 10000"/>
            <a:gd name="T10" fmla="*/ 2147483646 w 10102"/>
            <a:gd name="T11" fmla="*/ 2147483646 h 10000"/>
            <a:gd name="T12" fmla="*/ 2147483646 w 10102"/>
            <a:gd name="T13" fmla="*/ 2147483646 h 10000"/>
            <a:gd name="T14" fmla="*/ 2147483646 w 10102"/>
            <a:gd name="T15" fmla="*/ 2147483646 h 10000"/>
            <a:gd name="T16" fmla="*/ 2147483646 w 10102"/>
            <a:gd name="T17" fmla="*/ 2147483646 h 10000"/>
            <a:gd name="T18" fmla="*/ 2147483646 w 10102"/>
            <a:gd name="T19" fmla="*/ 2147483646 h 10000"/>
            <a:gd name="T20" fmla="*/ 2147483646 w 10102"/>
            <a:gd name="T21" fmla="*/ 2147483646 h 10000"/>
            <a:gd name="T22" fmla="*/ 2147483646 w 10102"/>
            <a:gd name="T23" fmla="*/ 2147483646 h 10000"/>
            <a:gd name="T24" fmla="*/ 2147483646 w 10102"/>
            <a:gd name="T25" fmla="*/ 2147483646 h 10000"/>
            <a:gd name="T26" fmla="*/ 2147483646 w 10102"/>
            <a:gd name="T27" fmla="*/ 2147483646 h 10000"/>
            <a:gd name="T28" fmla="*/ 2147483646 w 10102"/>
            <a:gd name="T29" fmla="*/ 2147483646 h 10000"/>
            <a:gd name="T30" fmla="*/ 2147483646 w 10102"/>
            <a:gd name="T31" fmla="*/ 2147483646 h 10000"/>
            <a:gd name="T32" fmla="*/ 2147483646 w 10102"/>
            <a:gd name="T33" fmla="*/ 0 h 10000"/>
            <a:gd name="T34" fmla="*/ 2147483646 w 10102"/>
            <a:gd name="T35" fmla="*/ 2147483646 h 10000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0102" h="10000">
              <a:moveTo>
                <a:pt x="3955" y="54"/>
              </a:moveTo>
              <a:cubicBezTo>
                <a:pt x="2824" y="694"/>
                <a:pt x="1948" y="1396"/>
                <a:pt x="1475" y="2023"/>
              </a:cubicBezTo>
              <a:cubicBezTo>
                <a:pt x="928" y="2797"/>
                <a:pt x="803" y="3356"/>
                <a:pt x="557" y="4026"/>
              </a:cubicBezTo>
              <a:cubicBezTo>
                <a:pt x="466" y="4668"/>
                <a:pt x="374" y="5310"/>
                <a:pt x="283" y="5952"/>
              </a:cubicBezTo>
              <a:cubicBezTo>
                <a:pt x="185" y="6622"/>
                <a:pt x="98" y="7315"/>
                <a:pt x="0" y="7984"/>
              </a:cubicBezTo>
              <a:cubicBezTo>
                <a:pt x="59" y="8623"/>
                <a:pt x="60" y="8803"/>
                <a:pt x="118" y="9441"/>
              </a:cubicBezTo>
              <a:cubicBezTo>
                <a:pt x="891" y="9569"/>
                <a:pt x="1446" y="9705"/>
                <a:pt x="2436" y="9825"/>
              </a:cubicBezTo>
              <a:cubicBezTo>
                <a:pt x="3501" y="9929"/>
                <a:pt x="4048" y="9971"/>
                <a:pt x="5562" y="10000"/>
              </a:cubicBezTo>
              <a:cubicBezTo>
                <a:pt x="7033" y="9970"/>
                <a:pt x="7138" y="9957"/>
                <a:pt x="8237" y="9893"/>
              </a:cubicBezTo>
              <a:lnTo>
                <a:pt x="10102" y="9726"/>
              </a:lnTo>
              <a:cubicBezTo>
                <a:pt x="10003" y="9395"/>
                <a:pt x="9903" y="9065"/>
                <a:pt x="9804" y="8734"/>
              </a:cubicBezTo>
              <a:lnTo>
                <a:pt x="9314" y="7431"/>
              </a:lnTo>
              <a:lnTo>
                <a:pt x="8672" y="6094"/>
              </a:lnTo>
              <a:lnTo>
                <a:pt x="7992" y="4733"/>
              </a:lnTo>
              <a:lnTo>
                <a:pt x="7238" y="3324"/>
              </a:lnTo>
              <a:lnTo>
                <a:pt x="6451" y="1858"/>
              </a:lnTo>
              <a:lnTo>
                <a:pt x="5257" y="0"/>
              </a:lnTo>
              <a:lnTo>
                <a:pt x="3955" y="54"/>
              </a:lnTo>
              <a:close/>
            </a:path>
          </a:pathLst>
        </a:custGeom>
        <a:noFill/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sp>
    <xdr:clientData/>
  </xdr:twoCellAnchor>
  <xdr:twoCellAnchor>
    <xdr:from>
      <xdr:col>5</xdr:col>
      <xdr:colOff>170524</xdr:colOff>
      <xdr:row>14</xdr:row>
      <xdr:rowOff>73428</xdr:rowOff>
    </xdr:from>
    <xdr:to>
      <xdr:col>7</xdr:col>
      <xdr:colOff>72372</xdr:colOff>
      <xdr:row>46</xdr:row>
      <xdr:rowOff>60728</xdr:rowOff>
    </xdr:to>
    <xdr:sp macro="" textlink="">
      <xdr:nvSpPr>
        <xdr:cNvPr id="1298590" name="Freeform 8">
          <a:extLst>
            <a:ext uri="{FF2B5EF4-FFF2-40B4-BE49-F238E27FC236}">
              <a16:creationId xmlns:a16="http://schemas.microsoft.com/office/drawing/2014/main" id="{00000000-0008-0000-0100-00009ED01300}"/>
            </a:ext>
          </a:extLst>
        </xdr:cNvPr>
        <xdr:cNvSpPr>
          <a:spLocks/>
        </xdr:cNvSpPr>
      </xdr:nvSpPr>
      <xdr:spPr bwMode="auto">
        <a:xfrm rot="-549045">
          <a:off x="4346284" y="2958868"/>
          <a:ext cx="1527448" cy="6489700"/>
        </a:xfrm>
        <a:custGeom>
          <a:avLst/>
          <a:gdLst>
            <a:gd name="T0" fmla="*/ 2147483646 w 10613"/>
            <a:gd name="T1" fmla="*/ 2147483646 h 10056"/>
            <a:gd name="T2" fmla="*/ 2147483646 w 10613"/>
            <a:gd name="T3" fmla="*/ 2147483646 h 10056"/>
            <a:gd name="T4" fmla="*/ 2147483646 w 10613"/>
            <a:gd name="T5" fmla="*/ 2147483646 h 10056"/>
            <a:gd name="T6" fmla="*/ 2147483646 w 10613"/>
            <a:gd name="T7" fmla="*/ 2147483646 h 10056"/>
            <a:gd name="T8" fmla="*/ 2147483646 w 10613"/>
            <a:gd name="T9" fmla="*/ 2147483646 h 10056"/>
            <a:gd name="T10" fmla="*/ 0 w 10613"/>
            <a:gd name="T11" fmla="*/ 2147483646 h 10056"/>
            <a:gd name="T12" fmla="*/ 2147483646 w 10613"/>
            <a:gd name="T13" fmla="*/ 2147483646 h 10056"/>
            <a:gd name="T14" fmla="*/ 2147483646 w 10613"/>
            <a:gd name="T15" fmla="*/ 2147483646 h 10056"/>
            <a:gd name="T16" fmla="*/ 2147483646 w 10613"/>
            <a:gd name="T17" fmla="*/ 2147483646 h 10056"/>
            <a:gd name="T18" fmla="*/ 2147483646 w 10613"/>
            <a:gd name="T19" fmla="*/ 2147483646 h 10056"/>
            <a:gd name="T20" fmla="*/ 2147483646 w 10613"/>
            <a:gd name="T21" fmla="*/ 2147483646 h 10056"/>
            <a:gd name="T22" fmla="*/ 2147483646 w 10613"/>
            <a:gd name="T23" fmla="*/ 2147483646 h 10056"/>
            <a:gd name="T24" fmla="*/ 2147483646 w 10613"/>
            <a:gd name="T25" fmla="*/ 2147483646 h 10056"/>
            <a:gd name="T26" fmla="*/ 2147483646 w 10613"/>
            <a:gd name="T27" fmla="*/ 2147483646 h 10056"/>
            <a:gd name="T28" fmla="*/ 2147483646 w 10613"/>
            <a:gd name="T29" fmla="*/ 2147483646 h 10056"/>
            <a:gd name="T30" fmla="*/ 2147483646 w 10613"/>
            <a:gd name="T31" fmla="*/ 2147483646 h 10056"/>
            <a:gd name="T32" fmla="*/ 2147483646 w 10613"/>
            <a:gd name="T33" fmla="*/ 2147483646 h 10056"/>
            <a:gd name="T34" fmla="*/ 2147483646 w 10613"/>
            <a:gd name="T35" fmla="*/ 0 h 10056"/>
            <a:gd name="T36" fmla="*/ 2147483646 w 10613"/>
            <a:gd name="T37" fmla="*/ 2147483646 h 1005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0" t="0" r="r" b="b"/>
          <a:pathLst>
            <a:path w="10613" h="10056">
              <a:moveTo>
                <a:pt x="4130" y="88"/>
              </a:moveTo>
              <a:lnTo>
                <a:pt x="3114" y="1894"/>
              </a:lnTo>
              <a:lnTo>
                <a:pt x="1783" y="4001"/>
              </a:lnTo>
              <a:cubicBezTo>
                <a:pt x="1438" y="4589"/>
                <a:pt x="1235" y="5068"/>
                <a:pt x="1045" y="5423"/>
              </a:cubicBezTo>
              <a:cubicBezTo>
                <a:pt x="855" y="5778"/>
                <a:pt x="460" y="6688"/>
                <a:pt x="294" y="7157"/>
              </a:cubicBezTo>
              <a:cubicBezTo>
                <a:pt x="57" y="7862"/>
                <a:pt x="167" y="7534"/>
                <a:pt x="0" y="8337"/>
              </a:cubicBezTo>
              <a:cubicBezTo>
                <a:pt x="97" y="9133"/>
                <a:pt x="35" y="8856"/>
                <a:pt x="257" y="9485"/>
              </a:cubicBezTo>
              <a:cubicBezTo>
                <a:pt x="1190" y="9649"/>
                <a:pt x="2229" y="9751"/>
                <a:pt x="3347" y="9827"/>
              </a:cubicBezTo>
              <a:cubicBezTo>
                <a:pt x="4479" y="9922"/>
                <a:pt x="4489" y="9906"/>
                <a:pt x="6312" y="10008"/>
              </a:cubicBezTo>
              <a:cubicBezTo>
                <a:pt x="7381" y="10047"/>
                <a:pt x="7569" y="10044"/>
                <a:pt x="8827" y="10056"/>
              </a:cubicBezTo>
              <a:cubicBezTo>
                <a:pt x="9870" y="10055"/>
                <a:pt x="9823" y="10061"/>
                <a:pt x="10613" y="10028"/>
              </a:cubicBezTo>
              <a:lnTo>
                <a:pt x="9858" y="8654"/>
              </a:lnTo>
              <a:lnTo>
                <a:pt x="9181" y="7353"/>
              </a:lnTo>
              <a:cubicBezTo>
                <a:pt x="9033" y="6891"/>
                <a:pt x="8679" y="6439"/>
                <a:pt x="8423" y="5990"/>
              </a:cubicBezTo>
              <a:cubicBezTo>
                <a:pt x="8100" y="5304"/>
                <a:pt x="7978" y="5162"/>
                <a:pt x="7735" y="4652"/>
              </a:cubicBezTo>
              <a:cubicBezTo>
                <a:pt x="7566" y="4199"/>
                <a:pt x="7254" y="3743"/>
                <a:pt x="6996" y="3218"/>
              </a:cubicBezTo>
              <a:cubicBezTo>
                <a:pt x="6745" y="2731"/>
                <a:pt x="6554" y="2302"/>
                <a:pt x="6244" y="1756"/>
              </a:cubicBezTo>
              <a:lnTo>
                <a:pt x="5310" y="0"/>
              </a:lnTo>
              <a:lnTo>
                <a:pt x="4130" y="88"/>
              </a:lnTo>
              <a:close/>
            </a:path>
          </a:pathLst>
        </a:custGeom>
        <a:noFill/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sp>
    <xdr:clientData/>
  </xdr:twoCellAnchor>
  <xdr:oneCellAnchor>
    <xdr:from>
      <xdr:col>3</xdr:col>
      <xdr:colOff>311150</xdr:colOff>
      <xdr:row>29</xdr:row>
      <xdr:rowOff>93121</xdr:rowOff>
    </xdr:from>
    <xdr:ext cx="184731" cy="342786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122930" y="5914801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600"/>
        </a:p>
      </xdr:txBody>
    </xdr:sp>
    <xdr:clientData/>
  </xdr:oneCellAnchor>
  <xdr:oneCellAnchor>
    <xdr:from>
      <xdr:col>6</xdr:col>
      <xdr:colOff>20955</xdr:colOff>
      <xdr:row>35</xdr:row>
      <xdr:rowOff>122332</xdr:rowOff>
    </xdr:from>
    <xdr:ext cx="184731" cy="342786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42535" y="7132732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600"/>
        </a:p>
      </xdr:txBody>
    </xdr:sp>
    <xdr:clientData/>
  </xdr:oneCellAnchor>
  <xdr:twoCellAnchor>
    <xdr:from>
      <xdr:col>4</xdr:col>
      <xdr:colOff>406400</xdr:colOff>
      <xdr:row>8</xdr:row>
      <xdr:rowOff>203200</xdr:rowOff>
    </xdr:from>
    <xdr:to>
      <xdr:col>5</xdr:col>
      <xdr:colOff>158750</xdr:colOff>
      <xdr:row>8</xdr:row>
      <xdr:rowOff>203200</xdr:rowOff>
    </xdr:to>
    <xdr:sp macro="" textlink="">
      <xdr:nvSpPr>
        <xdr:cNvPr id="1298593" name="Gerader Verbinder 2">
          <a:extLst>
            <a:ext uri="{FF2B5EF4-FFF2-40B4-BE49-F238E27FC236}">
              <a16:creationId xmlns:a16="http://schemas.microsoft.com/office/drawing/2014/main" id="{00000000-0008-0000-0100-0000A1D01300}"/>
            </a:ext>
          </a:extLst>
        </xdr:cNvPr>
        <xdr:cNvSpPr>
          <a:spLocks noChangeShapeType="1"/>
        </xdr:cNvSpPr>
      </xdr:nvSpPr>
      <xdr:spPr bwMode="auto">
        <a:xfrm>
          <a:off x="3892550" y="1873250"/>
          <a:ext cx="4445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281940</xdr:colOff>
      <xdr:row>45</xdr:row>
      <xdr:rowOff>17780</xdr:rowOff>
    </xdr:from>
    <xdr:to>
      <xdr:col>5</xdr:col>
      <xdr:colOff>231140</xdr:colOff>
      <xdr:row>45</xdr:row>
      <xdr:rowOff>17780</xdr:rowOff>
    </xdr:to>
    <xdr:sp macro="" textlink="">
      <xdr:nvSpPr>
        <xdr:cNvPr id="1298594" name="Gerader Verbinder 9">
          <a:extLst>
            <a:ext uri="{FF2B5EF4-FFF2-40B4-BE49-F238E27FC236}">
              <a16:creationId xmlns:a16="http://schemas.microsoft.com/office/drawing/2014/main" id="{00000000-0008-0000-0100-0000A2D01300}"/>
            </a:ext>
          </a:extLst>
        </xdr:cNvPr>
        <xdr:cNvSpPr>
          <a:spLocks noChangeShapeType="1"/>
        </xdr:cNvSpPr>
      </xdr:nvSpPr>
      <xdr:spPr bwMode="auto">
        <a:xfrm flipV="1">
          <a:off x="3764280" y="9009380"/>
          <a:ext cx="64262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8</xdr:row>
      <xdr:rowOff>203200</xdr:rowOff>
    </xdr:from>
    <xdr:to>
      <xdr:col>4</xdr:col>
      <xdr:colOff>628650</xdr:colOff>
      <xdr:row>23</xdr:row>
      <xdr:rowOff>158750</xdr:rowOff>
    </xdr:to>
    <xdr:sp macro="" textlink="">
      <xdr:nvSpPr>
        <xdr:cNvPr id="1298595" name="Gerader Verbinder 11">
          <a:extLst>
            <a:ext uri="{FF2B5EF4-FFF2-40B4-BE49-F238E27FC236}">
              <a16:creationId xmlns:a16="http://schemas.microsoft.com/office/drawing/2014/main" id="{00000000-0008-0000-0100-0000A3D01300}"/>
            </a:ext>
          </a:extLst>
        </xdr:cNvPr>
        <xdr:cNvSpPr>
          <a:spLocks noChangeShapeType="1"/>
        </xdr:cNvSpPr>
      </xdr:nvSpPr>
      <xdr:spPr bwMode="auto">
        <a:xfrm>
          <a:off x="4114800" y="1873250"/>
          <a:ext cx="0" cy="29146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25</xdr:row>
      <xdr:rowOff>50800</xdr:rowOff>
    </xdr:from>
    <xdr:to>
      <xdr:col>4</xdr:col>
      <xdr:colOff>628650</xdr:colOff>
      <xdr:row>45</xdr:row>
      <xdr:rowOff>6350</xdr:rowOff>
    </xdr:to>
    <xdr:sp macro="" textlink="">
      <xdr:nvSpPr>
        <xdr:cNvPr id="1298596" name="Gerader Verbinder 14">
          <a:extLst>
            <a:ext uri="{FF2B5EF4-FFF2-40B4-BE49-F238E27FC236}">
              <a16:creationId xmlns:a16="http://schemas.microsoft.com/office/drawing/2014/main" id="{00000000-0008-0000-0100-0000A4D01300}"/>
            </a:ext>
          </a:extLst>
        </xdr:cNvPr>
        <xdr:cNvSpPr>
          <a:spLocks noChangeShapeType="1"/>
        </xdr:cNvSpPr>
      </xdr:nvSpPr>
      <xdr:spPr bwMode="auto">
        <a:xfrm flipH="1">
          <a:off x="4114800" y="5073650"/>
          <a:ext cx="0" cy="3892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511493</xdr:colOff>
      <xdr:row>24</xdr:row>
      <xdr:rowOff>1375</xdr:rowOff>
    </xdr:from>
    <xdr:to>
      <xdr:col>5</xdr:col>
      <xdr:colOff>119878</xdr:colOff>
      <xdr:row>25</xdr:row>
      <xdr:rowOff>51426</xdr:rowOff>
    </xdr:to>
    <xdr:sp macro="" textlink="">
      <xdr:nvSpPr>
        <xdr:cNvPr id="152536" name="Textfeld 15">
          <a:extLst>
            <a:ext uri="{FF2B5EF4-FFF2-40B4-BE49-F238E27FC236}">
              <a16:creationId xmlns:a16="http://schemas.microsoft.com/office/drawing/2014/main" id="{00000000-0008-0000-0100-0000D8530200}"/>
            </a:ext>
          </a:extLst>
        </xdr:cNvPr>
        <xdr:cNvSpPr txBox="1">
          <a:spLocks noChangeArrowheads="1"/>
        </xdr:cNvSpPr>
      </xdr:nvSpPr>
      <xdr:spPr bwMode="auto">
        <a:xfrm>
          <a:off x="3602038" y="5045392"/>
          <a:ext cx="319991" cy="25533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Luff </a:t>
          </a:r>
        </a:p>
      </xdr:txBody>
    </xdr:sp>
    <xdr:clientData/>
  </xdr:twoCellAnchor>
  <xdr:twoCellAnchor>
    <xdr:from>
      <xdr:col>7</xdr:col>
      <xdr:colOff>330200</xdr:colOff>
      <xdr:row>44</xdr:row>
      <xdr:rowOff>114300</xdr:rowOff>
    </xdr:from>
    <xdr:to>
      <xdr:col>8</xdr:col>
      <xdr:colOff>158750</xdr:colOff>
      <xdr:row>45</xdr:row>
      <xdr:rowOff>158750</xdr:rowOff>
    </xdr:to>
    <xdr:sp macro="" textlink="">
      <xdr:nvSpPr>
        <xdr:cNvPr id="1298598" name="Gerader Verbinder 20">
          <a:extLst>
            <a:ext uri="{FF2B5EF4-FFF2-40B4-BE49-F238E27FC236}">
              <a16:creationId xmlns:a16="http://schemas.microsoft.com/office/drawing/2014/main" id="{00000000-0008-0000-0100-0000A6D01300}"/>
            </a:ext>
          </a:extLst>
        </xdr:cNvPr>
        <xdr:cNvSpPr>
          <a:spLocks noChangeShapeType="1"/>
        </xdr:cNvSpPr>
      </xdr:nvSpPr>
      <xdr:spPr bwMode="auto">
        <a:xfrm flipV="1">
          <a:off x="6140450" y="8877300"/>
          <a:ext cx="596900" cy="241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177800</xdr:colOff>
      <xdr:row>13</xdr:row>
      <xdr:rowOff>152400</xdr:rowOff>
    </xdr:from>
    <xdr:to>
      <xdr:col>6</xdr:col>
      <xdr:colOff>25400</xdr:colOff>
      <xdr:row>14</xdr:row>
      <xdr:rowOff>184150</xdr:rowOff>
    </xdr:to>
    <xdr:sp macro="" textlink="">
      <xdr:nvSpPr>
        <xdr:cNvPr id="1298599" name="Gerader Verbinder 21">
          <a:extLst>
            <a:ext uri="{FF2B5EF4-FFF2-40B4-BE49-F238E27FC236}">
              <a16:creationId xmlns:a16="http://schemas.microsoft.com/office/drawing/2014/main" id="{00000000-0008-0000-0100-0000A7D01300}"/>
            </a:ext>
          </a:extLst>
        </xdr:cNvPr>
        <xdr:cNvSpPr>
          <a:spLocks noChangeShapeType="1"/>
        </xdr:cNvSpPr>
      </xdr:nvSpPr>
      <xdr:spPr bwMode="auto">
        <a:xfrm flipV="1">
          <a:off x="4356100" y="2813050"/>
          <a:ext cx="69215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628650</xdr:colOff>
      <xdr:row>43</xdr:row>
      <xdr:rowOff>114300</xdr:rowOff>
    </xdr:from>
    <xdr:to>
      <xdr:col>5</xdr:col>
      <xdr:colOff>704850</xdr:colOff>
      <xdr:row>47</xdr:row>
      <xdr:rowOff>6350</xdr:rowOff>
    </xdr:to>
    <xdr:sp macro="" textlink="">
      <xdr:nvSpPr>
        <xdr:cNvPr id="1298600" name="Gerader Verbinder 26">
          <a:extLst>
            <a:ext uri="{FF2B5EF4-FFF2-40B4-BE49-F238E27FC236}">
              <a16:creationId xmlns:a16="http://schemas.microsoft.com/office/drawing/2014/main" id="{00000000-0008-0000-0100-0000A8D01300}"/>
            </a:ext>
          </a:extLst>
        </xdr:cNvPr>
        <xdr:cNvSpPr>
          <a:spLocks noChangeShapeType="1"/>
        </xdr:cNvSpPr>
      </xdr:nvSpPr>
      <xdr:spPr bwMode="auto">
        <a:xfrm flipV="1">
          <a:off x="4806950" y="8680450"/>
          <a:ext cx="76200" cy="679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685800</xdr:colOff>
      <xdr:row>14</xdr:row>
      <xdr:rowOff>6350</xdr:rowOff>
    </xdr:from>
    <xdr:to>
      <xdr:col>6</xdr:col>
      <xdr:colOff>292100</xdr:colOff>
      <xdr:row>21</xdr:row>
      <xdr:rowOff>50800</xdr:rowOff>
    </xdr:to>
    <xdr:sp macro="" textlink="">
      <xdr:nvSpPr>
        <xdr:cNvPr id="1298601" name="Gerader Verbinder 29">
          <a:extLst>
            <a:ext uri="{FF2B5EF4-FFF2-40B4-BE49-F238E27FC236}">
              <a16:creationId xmlns:a16="http://schemas.microsoft.com/office/drawing/2014/main" id="{00000000-0008-0000-0100-0000A9D01300}"/>
            </a:ext>
          </a:extLst>
        </xdr:cNvPr>
        <xdr:cNvSpPr>
          <a:spLocks noChangeShapeType="1"/>
        </xdr:cNvSpPr>
      </xdr:nvSpPr>
      <xdr:spPr bwMode="auto">
        <a:xfrm>
          <a:off x="4864100" y="2863850"/>
          <a:ext cx="450850" cy="14224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368300</xdr:colOff>
      <xdr:row>22</xdr:row>
      <xdr:rowOff>31750</xdr:rowOff>
    </xdr:from>
    <xdr:to>
      <xdr:col>8</xdr:col>
      <xdr:colOff>101600</xdr:colOff>
      <xdr:row>44</xdr:row>
      <xdr:rowOff>152400</xdr:rowOff>
    </xdr:to>
    <xdr:sp macro="" textlink="">
      <xdr:nvSpPr>
        <xdr:cNvPr id="1298602" name="Gerader Verbinder 32">
          <a:extLst>
            <a:ext uri="{FF2B5EF4-FFF2-40B4-BE49-F238E27FC236}">
              <a16:creationId xmlns:a16="http://schemas.microsoft.com/office/drawing/2014/main" id="{00000000-0008-0000-0100-0000AAD01300}"/>
            </a:ext>
          </a:extLst>
        </xdr:cNvPr>
        <xdr:cNvSpPr>
          <a:spLocks noChangeShapeType="1"/>
        </xdr:cNvSpPr>
      </xdr:nvSpPr>
      <xdr:spPr bwMode="auto">
        <a:xfrm>
          <a:off x="5391150" y="4464050"/>
          <a:ext cx="1289050" cy="4451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533400</xdr:colOff>
      <xdr:row>44</xdr:row>
      <xdr:rowOff>88900</xdr:rowOff>
    </xdr:from>
    <xdr:to>
      <xdr:col>7</xdr:col>
      <xdr:colOff>609600</xdr:colOff>
      <xdr:row>48</xdr:row>
      <xdr:rowOff>25400</xdr:rowOff>
    </xdr:to>
    <xdr:sp macro="" textlink="">
      <xdr:nvSpPr>
        <xdr:cNvPr id="1298603" name="Gerader Verbinder 39">
          <a:extLst>
            <a:ext uri="{FF2B5EF4-FFF2-40B4-BE49-F238E27FC236}">
              <a16:creationId xmlns:a16="http://schemas.microsoft.com/office/drawing/2014/main" id="{00000000-0008-0000-0100-0000ABD01300}"/>
            </a:ext>
          </a:extLst>
        </xdr:cNvPr>
        <xdr:cNvSpPr>
          <a:spLocks noChangeShapeType="1"/>
        </xdr:cNvSpPr>
      </xdr:nvSpPr>
      <xdr:spPr bwMode="auto">
        <a:xfrm flipV="1">
          <a:off x="6343650" y="8851900"/>
          <a:ext cx="76200" cy="609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647700</xdr:colOff>
      <xdr:row>46</xdr:row>
      <xdr:rowOff>50800</xdr:rowOff>
    </xdr:from>
    <xdr:to>
      <xdr:col>6</xdr:col>
      <xdr:colOff>368300</xdr:colOff>
      <xdr:row>46</xdr:row>
      <xdr:rowOff>120650</xdr:rowOff>
    </xdr:to>
    <xdr:sp macro="" textlink="">
      <xdr:nvSpPr>
        <xdr:cNvPr id="1298604" name="Gerader Verbinder 45">
          <a:extLst>
            <a:ext uri="{FF2B5EF4-FFF2-40B4-BE49-F238E27FC236}">
              <a16:creationId xmlns:a16="http://schemas.microsoft.com/office/drawing/2014/main" id="{00000000-0008-0000-0100-0000ACD01300}"/>
            </a:ext>
          </a:extLst>
        </xdr:cNvPr>
        <xdr:cNvSpPr>
          <a:spLocks noChangeShapeType="1"/>
        </xdr:cNvSpPr>
      </xdr:nvSpPr>
      <xdr:spPr bwMode="auto">
        <a:xfrm>
          <a:off x="4826000" y="9207500"/>
          <a:ext cx="565150" cy="698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47</xdr:row>
      <xdr:rowOff>0</xdr:rowOff>
    </xdr:from>
    <xdr:to>
      <xdr:col>7</xdr:col>
      <xdr:colOff>552450</xdr:colOff>
      <xdr:row>47</xdr:row>
      <xdr:rowOff>44450</xdr:rowOff>
    </xdr:to>
    <xdr:sp macro="" textlink="">
      <xdr:nvSpPr>
        <xdr:cNvPr id="1298605" name="Gerader Verbinder 47">
          <a:extLst>
            <a:ext uri="{FF2B5EF4-FFF2-40B4-BE49-F238E27FC236}">
              <a16:creationId xmlns:a16="http://schemas.microsoft.com/office/drawing/2014/main" id="{00000000-0008-0000-0100-0000ADD01300}"/>
            </a:ext>
          </a:extLst>
        </xdr:cNvPr>
        <xdr:cNvSpPr>
          <a:spLocks noChangeShapeType="1"/>
        </xdr:cNvSpPr>
      </xdr:nvSpPr>
      <xdr:spPr bwMode="auto">
        <a:xfrm flipH="1" flipV="1">
          <a:off x="5886450" y="9353550"/>
          <a:ext cx="476250" cy="444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379931</xdr:colOff>
      <xdr:row>46</xdr:row>
      <xdr:rowOff>22684</xdr:rowOff>
    </xdr:from>
    <xdr:ext cx="477375" cy="264560"/>
    <xdr:sp macro="" textlink="">
      <xdr:nvSpPr>
        <xdr:cNvPr id="50" name="Textfeld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 rot="474448">
          <a:off x="5409131" y="9090484"/>
          <a:ext cx="477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Foot </a:t>
          </a:r>
        </a:p>
      </xdr:txBody>
    </xdr:sp>
    <xdr:clientData/>
  </xdr:oneCellAnchor>
  <xdr:oneCellAnchor>
    <xdr:from>
      <xdr:col>2</xdr:col>
      <xdr:colOff>785580</xdr:colOff>
      <xdr:row>45</xdr:row>
      <xdr:rowOff>40481</xdr:rowOff>
    </xdr:from>
    <xdr:ext cx="673206" cy="269085"/>
    <xdr:sp macro="" textlink="">
      <xdr:nvSpPr>
        <xdr:cNvPr id="62" name="Textfeld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 rot="729954">
          <a:off x="2979505" y="8582501"/>
          <a:ext cx="548571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 rtl="0">
            <a:lnSpc>
              <a:spcPts val="1300"/>
            </a:lnSpc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Foot </a:t>
          </a:r>
        </a:p>
      </xdr:txBody>
    </xdr:sp>
    <xdr:clientData/>
  </xdr:oneCellAnchor>
  <xdr:twoCellAnchor>
    <xdr:from>
      <xdr:col>2</xdr:col>
      <xdr:colOff>44450</xdr:colOff>
      <xdr:row>8</xdr:row>
      <xdr:rowOff>203200</xdr:rowOff>
    </xdr:from>
    <xdr:to>
      <xdr:col>4</xdr:col>
      <xdr:colOff>381000</xdr:colOff>
      <xdr:row>42</xdr:row>
      <xdr:rowOff>146050</xdr:rowOff>
    </xdr:to>
    <xdr:sp macro="" textlink="">
      <xdr:nvSpPr>
        <xdr:cNvPr id="1298608" name="Gerader Verbinder 70">
          <a:extLst>
            <a:ext uri="{FF2B5EF4-FFF2-40B4-BE49-F238E27FC236}">
              <a16:creationId xmlns:a16="http://schemas.microsoft.com/office/drawing/2014/main" id="{00000000-0008-0000-0100-0000B0D01300}"/>
            </a:ext>
          </a:extLst>
        </xdr:cNvPr>
        <xdr:cNvSpPr>
          <a:spLocks noChangeShapeType="1"/>
        </xdr:cNvSpPr>
      </xdr:nvSpPr>
      <xdr:spPr bwMode="auto">
        <a:xfrm flipH="1">
          <a:off x="1822450" y="1873250"/>
          <a:ext cx="2044700" cy="66421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196420</xdr:colOff>
      <xdr:row>22</xdr:row>
      <xdr:rowOff>64779</xdr:rowOff>
    </xdr:from>
    <xdr:ext cx="550022" cy="264560"/>
    <xdr:sp macro="" textlink="">
      <xdr:nvSpPr>
        <xdr:cNvPr id="75" name="Textfeld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 rot="841923">
          <a:off x="3007353" y="4458979"/>
          <a:ext cx="550022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Leech </a:t>
          </a:r>
        </a:p>
      </xdr:txBody>
    </xdr:sp>
    <xdr:clientData/>
  </xdr:oneCellAnchor>
  <xdr:twoCellAnchor>
    <xdr:from>
      <xdr:col>5</xdr:col>
      <xdr:colOff>463550</xdr:colOff>
      <xdr:row>14</xdr:row>
      <xdr:rowOff>114300</xdr:rowOff>
    </xdr:from>
    <xdr:to>
      <xdr:col>5</xdr:col>
      <xdr:colOff>685800</xdr:colOff>
      <xdr:row>44</xdr:row>
      <xdr:rowOff>152400</xdr:rowOff>
    </xdr:to>
    <xdr:sp macro="" textlink="">
      <xdr:nvSpPr>
        <xdr:cNvPr id="1298610" name="Gerader Verbinder 70">
          <a:extLst>
            <a:ext uri="{FF2B5EF4-FFF2-40B4-BE49-F238E27FC236}">
              <a16:creationId xmlns:a16="http://schemas.microsoft.com/office/drawing/2014/main" id="{00000000-0008-0000-0100-0000B2D01300}"/>
            </a:ext>
          </a:extLst>
        </xdr:cNvPr>
        <xdr:cNvSpPr>
          <a:spLocks noChangeShapeType="1"/>
        </xdr:cNvSpPr>
      </xdr:nvSpPr>
      <xdr:spPr bwMode="auto">
        <a:xfrm>
          <a:off x="4641850" y="2971800"/>
          <a:ext cx="222250" cy="59436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390525</xdr:colOff>
      <xdr:row>30</xdr:row>
      <xdr:rowOff>114300</xdr:rowOff>
    </xdr:from>
    <xdr:to>
      <xdr:col>6</xdr:col>
      <xdr:colOff>81356</xdr:colOff>
      <xdr:row>32</xdr:row>
      <xdr:rowOff>0</xdr:rowOff>
    </xdr:to>
    <xdr:sp macro="" textlink="">
      <xdr:nvSpPr>
        <xdr:cNvPr id="152557" name="Textfeld 34">
          <a:extLst>
            <a:ext uri="{FF2B5EF4-FFF2-40B4-BE49-F238E27FC236}">
              <a16:creationId xmlns:a16="http://schemas.microsoft.com/office/drawing/2014/main" id="{00000000-0008-0000-0100-0000ED530200}"/>
            </a:ext>
          </a:extLst>
        </xdr:cNvPr>
        <xdr:cNvSpPr txBox="1">
          <a:spLocks noChangeArrowheads="1"/>
        </xdr:cNvSpPr>
      </xdr:nvSpPr>
      <xdr:spPr bwMode="auto">
        <a:xfrm>
          <a:off x="4362450" y="6372225"/>
          <a:ext cx="542925" cy="276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Leech </a:t>
          </a:r>
        </a:p>
      </xdr:txBody>
    </xdr:sp>
    <xdr:clientData/>
  </xdr:twoCellAnchor>
  <xdr:twoCellAnchor>
    <xdr:from>
      <xdr:col>3</xdr:col>
      <xdr:colOff>533400</xdr:colOff>
      <xdr:row>40</xdr:row>
      <xdr:rowOff>158750</xdr:rowOff>
    </xdr:from>
    <xdr:to>
      <xdr:col>4</xdr:col>
      <xdr:colOff>476250</xdr:colOff>
      <xdr:row>44</xdr:row>
      <xdr:rowOff>6350</xdr:rowOff>
    </xdr:to>
    <xdr:sp macro="" textlink="">
      <xdr:nvSpPr>
        <xdr:cNvPr id="1298612" name="Bogen 10">
          <a:extLst>
            <a:ext uri="{FF2B5EF4-FFF2-40B4-BE49-F238E27FC236}">
              <a16:creationId xmlns:a16="http://schemas.microsoft.com/office/drawing/2014/main" id="{00000000-0008-0000-0100-0000B4D01300}"/>
            </a:ext>
          </a:extLst>
        </xdr:cNvPr>
        <xdr:cNvSpPr>
          <a:spLocks/>
        </xdr:cNvSpPr>
      </xdr:nvSpPr>
      <xdr:spPr bwMode="auto">
        <a:xfrm rot="2798446">
          <a:off x="3336925" y="8143875"/>
          <a:ext cx="635000" cy="615950"/>
        </a:xfrm>
        <a:custGeom>
          <a:avLst/>
          <a:gdLst>
            <a:gd name="T0" fmla="*/ 24666 w 684925"/>
            <a:gd name="T1" fmla="*/ 0 h 853708"/>
            <a:gd name="T2" fmla="*/ 49333 w 684925"/>
            <a:gd name="T3" fmla="*/ 7 h 853708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84925" h="853708" stroke="0">
              <a:moveTo>
                <a:pt x="342462" y="0"/>
              </a:moveTo>
              <a:cubicBezTo>
                <a:pt x="531599" y="0"/>
                <a:pt x="684925" y="191109"/>
                <a:pt x="684925" y="426854"/>
              </a:cubicBezTo>
              <a:lnTo>
                <a:pt x="342463" y="426854"/>
              </a:lnTo>
              <a:cubicBezTo>
                <a:pt x="342463" y="284569"/>
                <a:pt x="342462" y="142285"/>
                <a:pt x="342462" y="0"/>
              </a:cubicBezTo>
              <a:close/>
            </a:path>
            <a:path w="684925" h="853708" fill="none">
              <a:moveTo>
                <a:pt x="342462" y="0"/>
              </a:moveTo>
              <a:cubicBezTo>
                <a:pt x="531599" y="0"/>
                <a:pt x="684925" y="191109"/>
                <a:pt x="684925" y="426854"/>
              </a:cubicBezTo>
            </a:path>
          </a:pathLst>
        </a:custGeom>
        <a:solidFill>
          <a:srgbClr val="FFFFFF"/>
        </a:solidFill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25400</xdr:colOff>
      <xdr:row>42</xdr:row>
      <xdr:rowOff>120650</xdr:rowOff>
    </xdr:from>
    <xdr:to>
      <xdr:col>4</xdr:col>
      <xdr:colOff>482600</xdr:colOff>
      <xdr:row>42</xdr:row>
      <xdr:rowOff>152400</xdr:rowOff>
    </xdr:to>
    <xdr:sp macro="" textlink="">
      <xdr:nvSpPr>
        <xdr:cNvPr id="1298613" name="Gerader Verbinder 62">
          <a:extLst>
            <a:ext uri="{FF2B5EF4-FFF2-40B4-BE49-F238E27FC236}">
              <a16:creationId xmlns:a16="http://schemas.microsoft.com/office/drawing/2014/main" id="{00000000-0008-0000-0100-0000B5D01300}"/>
            </a:ext>
          </a:extLst>
        </xdr:cNvPr>
        <xdr:cNvSpPr>
          <a:spLocks noChangeShapeType="1"/>
        </xdr:cNvSpPr>
      </xdr:nvSpPr>
      <xdr:spPr bwMode="auto">
        <a:xfrm flipH="1">
          <a:off x="1803400" y="8489950"/>
          <a:ext cx="2165350" cy="317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41</xdr:row>
      <xdr:rowOff>6350</xdr:rowOff>
    </xdr:from>
    <xdr:to>
      <xdr:col>7</xdr:col>
      <xdr:colOff>387350</xdr:colOff>
      <xdr:row>45</xdr:row>
      <xdr:rowOff>152400</xdr:rowOff>
    </xdr:to>
    <xdr:sp macro="" textlink="">
      <xdr:nvSpPr>
        <xdr:cNvPr id="1298614" name="Bogen 42">
          <a:extLst>
            <a:ext uri="{FF2B5EF4-FFF2-40B4-BE49-F238E27FC236}">
              <a16:creationId xmlns:a16="http://schemas.microsoft.com/office/drawing/2014/main" id="{00000000-0008-0000-0100-0000B6D01300}"/>
            </a:ext>
          </a:extLst>
        </xdr:cNvPr>
        <xdr:cNvSpPr>
          <a:spLocks/>
        </xdr:cNvSpPr>
      </xdr:nvSpPr>
      <xdr:spPr bwMode="auto">
        <a:xfrm rot="1665619">
          <a:off x="5422900" y="8178800"/>
          <a:ext cx="774700" cy="933450"/>
        </a:xfrm>
        <a:custGeom>
          <a:avLst/>
          <a:gdLst>
            <a:gd name="T0" fmla="*/ 786130 w 789699"/>
            <a:gd name="T1" fmla="*/ 0 h 854574"/>
            <a:gd name="T2" fmla="*/ 1572261 w 789699"/>
            <a:gd name="T3" fmla="*/ 9442330 h 854574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89699" h="854574" stroke="0">
              <a:moveTo>
                <a:pt x="394849" y="0"/>
              </a:moveTo>
              <a:cubicBezTo>
                <a:pt x="612919" y="0"/>
                <a:pt x="789699" y="191303"/>
                <a:pt x="789699" y="427287"/>
              </a:cubicBezTo>
              <a:lnTo>
                <a:pt x="394850" y="427287"/>
              </a:lnTo>
              <a:cubicBezTo>
                <a:pt x="394850" y="284858"/>
                <a:pt x="394849" y="142429"/>
                <a:pt x="394849" y="0"/>
              </a:cubicBezTo>
              <a:close/>
            </a:path>
            <a:path w="789699" h="854574" fill="none">
              <a:moveTo>
                <a:pt x="394849" y="0"/>
              </a:moveTo>
              <a:cubicBezTo>
                <a:pt x="612919" y="0"/>
                <a:pt x="789699" y="191303"/>
                <a:pt x="789699" y="427287"/>
              </a:cubicBezTo>
            </a:path>
          </a:pathLst>
        </a:custGeom>
        <a:solidFill>
          <a:srgbClr val="FFFFFF"/>
        </a:solidFill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615950</xdr:colOff>
      <xdr:row>42</xdr:row>
      <xdr:rowOff>120650</xdr:rowOff>
    </xdr:from>
    <xdr:to>
      <xdr:col>7</xdr:col>
      <xdr:colOff>400050</xdr:colOff>
      <xdr:row>45</xdr:row>
      <xdr:rowOff>0</xdr:rowOff>
    </xdr:to>
    <xdr:sp macro="" textlink="">
      <xdr:nvSpPr>
        <xdr:cNvPr id="1298615" name="Gerader Verbinder 62">
          <a:extLst>
            <a:ext uri="{FF2B5EF4-FFF2-40B4-BE49-F238E27FC236}">
              <a16:creationId xmlns:a16="http://schemas.microsoft.com/office/drawing/2014/main" id="{00000000-0008-0000-0100-0000B7D01300}"/>
            </a:ext>
          </a:extLst>
        </xdr:cNvPr>
        <xdr:cNvSpPr>
          <a:spLocks noChangeShapeType="1"/>
        </xdr:cNvSpPr>
      </xdr:nvSpPr>
      <xdr:spPr bwMode="auto">
        <a:xfrm flipH="1">
          <a:off x="4794250" y="8489950"/>
          <a:ext cx="1416050" cy="4699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</xdr:col>
      <xdr:colOff>459047</xdr:colOff>
      <xdr:row>42</xdr:row>
      <xdr:rowOff>2718</xdr:rowOff>
    </xdr:from>
    <xdr:ext cx="348750" cy="264560"/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2237047" y="8291585"/>
          <a:ext cx="34875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LP </a:t>
          </a:r>
        </a:p>
      </xdr:txBody>
    </xdr:sp>
    <xdr:clientData/>
  </xdr:oneCellAnchor>
  <xdr:oneCellAnchor>
    <xdr:from>
      <xdr:col>6</xdr:col>
      <xdr:colOff>536439</xdr:colOff>
      <xdr:row>42</xdr:row>
      <xdr:rowOff>61793</xdr:rowOff>
    </xdr:from>
    <xdr:ext cx="184731" cy="264560"/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 rot="20677667">
          <a:off x="5558019" y="8459033"/>
          <a:ext cx="184731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twoCellAnchor>
    <xdr:from>
      <xdr:col>2</xdr:col>
      <xdr:colOff>425450</xdr:colOff>
      <xdr:row>8</xdr:row>
      <xdr:rowOff>168910</xdr:rowOff>
    </xdr:from>
    <xdr:to>
      <xdr:col>5</xdr:col>
      <xdr:colOff>228600</xdr:colOff>
      <xdr:row>45</xdr:row>
      <xdr:rowOff>124460</xdr:rowOff>
    </xdr:to>
    <xdr:sp macro="" textlink="">
      <xdr:nvSpPr>
        <xdr:cNvPr id="1298619" name="Freeform 8">
          <a:extLst>
            <a:ext uri="{FF2B5EF4-FFF2-40B4-BE49-F238E27FC236}">
              <a16:creationId xmlns:a16="http://schemas.microsoft.com/office/drawing/2014/main" id="{00000000-0008-0000-0100-0000BBD01300}"/>
            </a:ext>
          </a:extLst>
        </xdr:cNvPr>
        <xdr:cNvSpPr>
          <a:spLocks/>
        </xdr:cNvSpPr>
      </xdr:nvSpPr>
      <xdr:spPr bwMode="auto">
        <a:xfrm rot="432511">
          <a:off x="2203450" y="1835150"/>
          <a:ext cx="2200910" cy="7473950"/>
        </a:xfrm>
        <a:custGeom>
          <a:avLst/>
          <a:gdLst>
            <a:gd name="T0" fmla="*/ 2147483646 w 10102"/>
            <a:gd name="T1" fmla="*/ 2147483646 h 10000"/>
            <a:gd name="T2" fmla="*/ 2147483646 w 10102"/>
            <a:gd name="T3" fmla="*/ 2147483646 h 10000"/>
            <a:gd name="T4" fmla="*/ 2147483646 w 10102"/>
            <a:gd name="T5" fmla="*/ 2147483646 h 10000"/>
            <a:gd name="T6" fmla="*/ 2147483646 w 10102"/>
            <a:gd name="T7" fmla="*/ 2147483646 h 10000"/>
            <a:gd name="T8" fmla="*/ 0 w 10102"/>
            <a:gd name="T9" fmla="*/ 2147483646 h 10000"/>
            <a:gd name="T10" fmla="*/ 2147483646 w 10102"/>
            <a:gd name="T11" fmla="*/ 2147483646 h 10000"/>
            <a:gd name="T12" fmla="*/ 2147483646 w 10102"/>
            <a:gd name="T13" fmla="*/ 2147483646 h 10000"/>
            <a:gd name="T14" fmla="*/ 2147483646 w 10102"/>
            <a:gd name="T15" fmla="*/ 2147483646 h 10000"/>
            <a:gd name="T16" fmla="*/ 2147483646 w 10102"/>
            <a:gd name="T17" fmla="*/ 2147483646 h 10000"/>
            <a:gd name="T18" fmla="*/ 2147483646 w 10102"/>
            <a:gd name="T19" fmla="*/ 2147483646 h 10000"/>
            <a:gd name="T20" fmla="*/ 2147483646 w 10102"/>
            <a:gd name="T21" fmla="*/ 2147483646 h 10000"/>
            <a:gd name="T22" fmla="*/ 2147483646 w 10102"/>
            <a:gd name="T23" fmla="*/ 2147483646 h 10000"/>
            <a:gd name="T24" fmla="*/ 2147483646 w 10102"/>
            <a:gd name="T25" fmla="*/ 2147483646 h 10000"/>
            <a:gd name="T26" fmla="*/ 2147483646 w 10102"/>
            <a:gd name="T27" fmla="*/ 2147483646 h 10000"/>
            <a:gd name="T28" fmla="*/ 2147483646 w 10102"/>
            <a:gd name="T29" fmla="*/ 2147483646 h 10000"/>
            <a:gd name="T30" fmla="*/ 2147483646 w 10102"/>
            <a:gd name="T31" fmla="*/ 2147483646 h 10000"/>
            <a:gd name="T32" fmla="*/ 2147483646 w 10102"/>
            <a:gd name="T33" fmla="*/ 0 h 10000"/>
            <a:gd name="T34" fmla="*/ 2147483646 w 10102"/>
            <a:gd name="T35" fmla="*/ 2147483646 h 10000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0102" h="10000">
              <a:moveTo>
                <a:pt x="3955" y="54"/>
              </a:moveTo>
              <a:cubicBezTo>
                <a:pt x="2824" y="694"/>
                <a:pt x="1948" y="1396"/>
                <a:pt x="1475" y="2023"/>
              </a:cubicBezTo>
              <a:cubicBezTo>
                <a:pt x="928" y="2797"/>
                <a:pt x="803" y="3356"/>
                <a:pt x="557" y="4026"/>
              </a:cubicBezTo>
              <a:cubicBezTo>
                <a:pt x="466" y="4668"/>
                <a:pt x="374" y="5310"/>
                <a:pt x="283" y="5952"/>
              </a:cubicBezTo>
              <a:cubicBezTo>
                <a:pt x="185" y="6622"/>
                <a:pt x="98" y="7315"/>
                <a:pt x="0" y="7984"/>
              </a:cubicBezTo>
              <a:cubicBezTo>
                <a:pt x="59" y="8623"/>
                <a:pt x="60" y="8803"/>
                <a:pt x="118" y="9441"/>
              </a:cubicBezTo>
              <a:cubicBezTo>
                <a:pt x="891" y="9569"/>
                <a:pt x="1446" y="9705"/>
                <a:pt x="2436" y="9825"/>
              </a:cubicBezTo>
              <a:cubicBezTo>
                <a:pt x="3501" y="9929"/>
                <a:pt x="4048" y="9971"/>
                <a:pt x="5562" y="10000"/>
              </a:cubicBezTo>
              <a:cubicBezTo>
                <a:pt x="7033" y="9970"/>
                <a:pt x="7138" y="9957"/>
                <a:pt x="8237" y="9893"/>
              </a:cubicBezTo>
              <a:lnTo>
                <a:pt x="10102" y="9726"/>
              </a:lnTo>
              <a:cubicBezTo>
                <a:pt x="10003" y="9395"/>
                <a:pt x="9903" y="9065"/>
                <a:pt x="9804" y="8734"/>
              </a:cubicBezTo>
              <a:lnTo>
                <a:pt x="9314" y="7431"/>
              </a:lnTo>
              <a:lnTo>
                <a:pt x="8672" y="6094"/>
              </a:lnTo>
              <a:lnTo>
                <a:pt x="7992" y="4733"/>
              </a:lnTo>
              <a:lnTo>
                <a:pt x="7238" y="3324"/>
              </a:lnTo>
              <a:lnTo>
                <a:pt x="6451" y="1858"/>
              </a:lnTo>
              <a:lnTo>
                <a:pt x="5257" y="0"/>
              </a:lnTo>
              <a:lnTo>
                <a:pt x="3955" y="54"/>
              </a:lnTo>
              <a:close/>
            </a:path>
          </a:pathLst>
        </a:custGeom>
        <a:noFill/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sp>
    <xdr:clientData/>
  </xdr:twoCellAnchor>
  <xdr:twoCellAnchor>
    <xdr:from>
      <xdr:col>7</xdr:col>
      <xdr:colOff>647700</xdr:colOff>
      <xdr:row>0</xdr:row>
      <xdr:rowOff>82550</xdr:rowOff>
    </xdr:from>
    <xdr:to>
      <xdr:col>9</xdr:col>
      <xdr:colOff>590550</xdr:colOff>
      <xdr:row>3</xdr:row>
      <xdr:rowOff>222250</xdr:rowOff>
    </xdr:to>
    <xdr:pic>
      <xdr:nvPicPr>
        <xdr:cNvPr id="1298618" name="Grafik 1">
          <a:extLst>
            <a:ext uri="{FF2B5EF4-FFF2-40B4-BE49-F238E27FC236}">
              <a16:creationId xmlns:a16="http://schemas.microsoft.com/office/drawing/2014/main" id="{00000000-0008-0000-0100-0000BAD0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82550"/>
          <a:ext cx="153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90170</xdr:colOff>
      <xdr:row>29</xdr:row>
      <xdr:rowOff>63593</xdr:rowOff>
    </xdr:from>
    <xdr:ext cx="840358" cy="468013"/>
    <xdr:sp macro="" textlink="">
      <xdr:nvSpPr>
        <xdr:cNvPr id="2" name="Textfeld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901950" y="5885273"/>
          <a:ext cx="8403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/>
            <a:t>Sail 1</a:t>
          </a:r>
        </a:p>
      </xdr:txBody>
    </xdr:sp>
    <xdr:clientData/>
  </xdr:oneCellAnchor>
  <xdr:oneCellAnchor>
    <xdr:from>
      <xdr:col>5</xdr:col>
      <xdr:colOff>826770</xdr:colOff>
      <xdr:row>38</xdr:row>
      <xdr:rowOff>53117</xdr:rowOff>
    </xdr:from>
    <xdr:ext cx="840358" cy="468013"/>
    <xdr:sp macro="" textlink="">
      <xdr:nvSpPr>
        <xdr:cNvPr id="3" name="Textfeld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02530" y="7657877"/>
          <a:ext cx="8403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2400"/>
            <a:t>Sail 2</a:t>
          </a:r>
        </a:p>
      </xdr:txBody>
    </xdr:sp>
    <xdr:clientData/>
  </xdr:oneCellAnchor>
  <xdr:twoCellAnchor>
    <xdr:from>
      <xdr:col>4</xdr:col>
      <xdr:colOff>406400</xdr:colOff>
      <xdr:row>8</xdr:row>
      <xdr:rowOff>203200</xdr:rowOff>
    </xdr:from>
    <xdr:to>
      <xdr:col>5</xdr:col>
      <xdr:colOff>158750</xdr:colOff>
      <xdr:row>8</xdr:row>
      <xdr:rowOff>203200</xdr:rowOff>
    </xdr:to>
    <xdr:cxnSp macro="">
      <xdr:nvCxnSpPr>
        <xdr:cNvPr id="1298623" name="Gerader Verbinder 2">
          <a:extLst>
            <a:ext uri="{FF2B5EF4-FFF2-40B4-BE49-F238E27FC236}">
              <a16:creationId xmlns:a16="http://schemas.microsoft.com/office/drawing/2014/main" id="{00000000-0008-0000-0100-0000BFD01300}"/>
            </a:ext>
          </a:extLst>
        </xdr:cNvPr>
        <xdr:cNvCxnSpPr>
          <a:cxnSpLocks noChangeShapeType="1"/>
        </xdr:cNvCxnSpPr>
      </xdr:nvCxnSpPr>
      <xdr:spPr bwMode="auto">
        <a:xfrm>
          <a:off x="3892550" y="1873250"/>
          <a:ext cx="4445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628650</xdr:colOff>
      <xdr:row>8</xdr:row>
      <xdr:rowOff>203200</xdr:rowOff>
    </xdr:from>
    <xdr:to>
      <xdr:col>4</xdr:col>
      <xdr:colOff>628650</xdr:colOff>
      <xdr:row>23</xdr:row>
      <xdr:rowOff>158750</xdr:rowOff>
    </xdr:to>
    <xdr:cxnSp macro="">
      <xdr:nvCxnSpPr>
        <xdr:cNvPr id="1298625" name="Gerader Verbinder 11">
          <a:extLst>
            <a:ext uri="{FF2B5EF4-FFF2-40B4-BE49-F238E27FC236}">
              <a16:creationId xmlns:a16="http://schemas.microsoft.com/office/drawing/2014/main" id="{00000000-0008-0000-0100-0000C1D01300}"/>
            </a:ext>
          </a:extLst>
        </xdr:cNvPr>
        <xdr:cNvCxnSpPr>
          <a:cxnSpLocks noChangeShapeType="1"/>
        </xdr:cNvCxnSpPr>
      </xdr:nvCxnSpPr>
      <xdr:spPr bwMode="auto">
        <a:xfrm>
          <a:off x="4114800" y="1873250"/>
          <a:ext cx="0" cy="29146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628650</xdr:colOff>
      <xdr:row>25</xdr:row>
      <xdr:rowOff>50800</xdr:rowOff>
    </xdr:from>
    <xdr:to>
      <xdr:col>4</xdr:col>
      <xdr:colOff>628650</xdr:colOff>
      <xdr:row>45</xdr:row>
      <xdr:rowOff>6350</xdr:rowOff>
    </xdr:to>
    <xdr:cxnSp macro="">
      <xdr:nvCxnSpPr>
        <xdr:cNvPr id="1298626" name="Gerader Verbinder 14">
          <a:extLst>
            <a:ext uri="{FF2B5EF4-FFF2-40B4-BE49-F238E27FC236}">
              <a16:creationId xmlns:a16="http://schemas.microsoft.com/office/drawing/2014/main" id="{00000000-0008-0000-0100-0000C2D01300}"/>
            </a:ext>
          </a:extLst>
        </xdr:cNvPr>
        <xdr:cNvCxnSpPr>
          <a:cxnSpLocks noChangeShapeType="1"/>
        </xdr:cNvCxnSpPr>
      </xdr:nvCxnSpPr>
      <xdr:spPr bwMode="auto">
        <a:xfrm flipH="1">
          <a:off x="4114800" y="5073650"/>
          <a:ext cx="0" cy="3892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177800</xdr:colOff>
      <xdr:row>13</xdr:row>
      <xdr:rowOff>152400</xdr:rowOff>
    </xdr:from>
    <xdr:to>
      <xdr:col>6</xdr:col>
      <xdr:colOff>25400</xdr:colOff>
      <xdr:row>14</xdr:row>
      <xdr:rowOff>184150</xdr:rowOff>
    </xdr:to>
    <xdr:cxnSp macro="">
      <xdr:nvCxnSpPr>
        <xdr:cNvPr id="1298627" name="Gerader Verbinder 21">
          <a:extLst>
            <a:ext uri="{FF2B5EF4-FFF2-40B4-BE49-F238E27FC236}">
              <a16:creationId xmlns:a16="http://schemas.microsoft.com/office/drawing/2014/main" id="{00000000-0008-0000-0100-0000C3D01300}"/>
            </a:ext>
          </a:extLst>
        </xdr:cNvPr>
        <xdr:cNvCxnSpPr>
          <a:cxnSpLocks noChangeShapeType="1"/>
        </xdr:cNvCxnSpPr>
      </xdr:nvCxnSpPr>
      <xdr:spPr bwMode="auto">
        <a:xfrm flipV="1">
          <a:off x="4356100" y="2813050"/>
          <a:ext cx="69215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628650</xdr:colOff>
      <xdr:row>43</xdr:row>
      <xdr:rowOff>114300</xdr:rowOff>
    </xdr:from>
    <xdr:to>
      <xdr:col>5</xdr:col>
      <xdr:colOff>704850</xdr:colOff>
      <xdr:row>47</xdr:row>
      <xdr:rowOff>6350</xdr:rowOff>
    </xdr:to>
    <xdr:cxnSp macro="">
      <xdr:nvCxnSpPr>
        <xdr:cNvPr id="1298628" name="Gerader Verbinder 26">
          <a:extLst>
            <a:ext uri="{FF2B5EF4-FFF2-40B4-BE49-F238E27FC236}">
              <a16:creationId xmlns:a16="http://schemas.microsoft.com/office/drawing/2014/main" id="{00000000-0008-0000-0100-0000C4D01300}"/>
            </a:ext>
          </a:extLst>
        </xdr:cNvPr>
        <xdr:cNvCxnSpPr>
          <a:cxnSpLocks noChangeShapeType="1"/>
        </xdr:cNvCxnSpPr>
      </xdr:nvCxnSpPr>
      <xdr:spPr bwMode="auto">
        <a:xfrm flipV="1">
          <a:off x="4806950" y="8680450"/>
          <a:ext cx="76200" cy="679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6</xdr:col>
      <xdr:colOff>116776</xdr:colOff>
      <xdr:row>21</xdr:row>
      <xdr:rowOff>5826</xdr:rowOff>
    </xdr:from>
    <xdr:ext cx="436017" cy="264560"/>
    <xdr:sp macro="" textlink="">
      <xdr:nvSpPr>
        <xdr:cNvPr id="7" name="Textfeld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 rot="20607479">
          <a:off x="5138356" y="4242546"/>
          <a:ext cx="4360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Luff </a:t>
          </a:r>
        </a:p>
      </xdr:txBody>
    </xdr:sp>
    <xdr:clientData/>
  </xdr:oneCellAnchor>
  <xdr:twoCellAnchor>
    <xdr:from>
      <xdr:col>5</xdr:col>
      <xdr:colOff>685800</xdr:colOff>
      <xdr:row>14</xdr:row>
      <xdr:rowOff>6350</xdr:rowOff>
    </xdr:from>
    <xdr:to>
      <xdr:col>6</xdr:col>
      <xdr:colOff>292100</xdr:colOff>
      <xdr:row>21</xdr:row>
      <xdr:rowOff>50800</xdr:rowOff>
    </xdr:to>
    <xdr:cxnSp macro="">
      <xdr:nvCxnSpPr>
        <xdr:cNvPr id="1298630" name="Gerader Verbinder 29">
          <a:extLst>
            <a:ext uri="{FF2B5EF4-FFF2-40B4-BE49-F238E27FC236}">
              <a16:creationId xmlns:a16="http://schemas.microsoft.com/office/drawing/2014/main" id="{00000000-0008-0000-0100-0000C6D01300}"/>
            </a:ext>
          </a:extLst>
        </xdr:cNvPr>
        <xdr:cNvCxnSpPr>
          <a:cxnSpLocks noChangeShapeType="1"/>
        </xdr:cNvCxnSpPr>
      </xdr:nvCxnSpPr>
      <xdr:spPr bwMode="auto">
        <a:xfrm>
          <a:off x="4864100" y="2863850"/>
          <a:ext cx="450850" cy="14224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368300</xdr:colOff>
      <xdr:row>22</xdr:row>
      <xdr:rowOff>24130</xdr:rowOff>
    </xdr:from>
    <xdr:to>
      <xdr:col>8</xdr:col>
      <xdr:colOff>101600</xdr:colOff>
      <xdr:row>44</xdr:row>
      <xdr:rowOff>144780</xdr:rowOff>
    </xdr:to>
    <xdr:cxnSp macro="">
      <xdr:nvCxnSpPr>
        <xdr:cNvPr id="1298631" name="Gerader Verbinder 32">
          <a:extLst>
            <a:ext uri="{FF2B5EF4-FFF2-40B4-BE49-F238E27FC236}">
              <a16:creationId xmlns:a16="http://schemas.microsoft.com/office/drawing/2014/main" id="{00000000-0008-0000-0100-0000C7D01300}"/>
            </a:ext>
          </a:extLst>
        </xdr:cNvPr>
        <xdr:cNvCxnSpPr>
          <a:cxnSpLocks noChangeShapeType="1"/>
        </xdr:cNvCxnSpPr>
      </xdr:nvCxnSpPr>
      <xdr:spPr bwMode="auto">
        <a:xfrm>
          <a:off x="5389880" y="4458970"/>
          <a:ext cx="1287780" cy="447929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533400</xdr:colOff>
      <xdr:row>44</xdr:row>
      <xdr:rowOff>88900</xdr:rowOff>
    </xdr:from>
    <xdr:to>
      <xdr:col>7</xdr:col>
      <xdr:colOff>609600</xdr:colOff>
      <xdr:row>48</xdr:row>
      <xdr:rowOff>25400</xdr:rowOff>
    </xdr:to>
    <xdr:cxnSp macro="">
      <xdr:nvCxnSpPr>
        <xdr:cNvPr id="1298632" name="Gerader Verbinder 39">
          <a:extLst>
            <a:ext uri="{FF2B5EF4-FFF2-40B4-BE49-F238E27FC236}">
              <a16:creationId xmlns:a16="http://schemas.microsoft.com/office/drawing/2014/main" id="{00000000-0008-0000-0100-0000C8D01300}"/>
            </a:ext>
          </a:extLst>
        </xdr:cNvPr>
        <xdr:cNvCxnSpPr>
          <a:cxnSpLocks noChangeShapeType="1"/>
        </xdr:cNvCxnSpPr>
      </xdr:nvCxnSpPr>
      <xdr:spPr bwMode="auto">
        <a:xfrm flipV="1">
          <a:off x="6343650" y="8851900"/>
          <a:ext cx="76200" cy="609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76200</xdr:colOff>
      <xdr:row>47</xdr:row>
      <xdr:rowOff>0</xdr:rowOff>
    </xdr:from>
    <xdr:to>
      <xdr:col>7</xdr:col>
      <xdr:colOff>552450</xdr:colOff>
      <xdr:row>47</xdr:row>
      <xdr:rowOff>44450</xdr:rowOff>
    </xdr:to>
    <xdr:cxnSp macro="">
      <xdr:nvCxnSpPr>
        <xdr:cNvPr id="1298633" name="Gerader Verbinder 47">
          <a:extLst>
            <a:ext uri="{FF2B5EF4-FFF2-40B4-BE49-F238E27FC236}">
              <a16:creationId xmlns:a16="http://schemas.microsoft.com/office/drawing/2014/main" id="{00000000-0008-0000-0100-0000C9D013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5886450" y="9353550"/>
          <a:ext cx="476250" cy="444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1035050</xdr:colOff>
      <xdr:row>40</xdr:row>
      <xdr:rowOff>190500</xdr:rowOff>
    </xdr:from>
    <xdr:to>
      <xdr:col>2</xdr:col>
      <xdr:colOff>120650</xdr:colOff>
      <xdr:row>45</xdr:row>
      <xdr:rowOff>6350</xdr:rowOff>
    </xdr:to>
    <xdr:cxnSp macro="">
      <xdr:nvCxnSpPr>
        <xdr:cNvPr id="1298634" name="Gerader Verbinder 53">
          <a:extLst>
            <a:ext uri="{FF2B5EF4-FFF2-40B4-BE49-F238E27FC236}">
              <a16:creationId xmlns:a16="http://schemas.microsoft.com/office/drawing/2014/main" id="{00000000-0008-0000-0100-0000CAD01300}"/>
            </a:ext>
          </a:extLst>
        </xdr:cNvPr>
        <xdr:cNvCxnSpPr>
          <a:cxnSpLocks noChangeShapeType="1"/>
        </xdr:cNvCxnSpPr>
      </xdr:nvCxnSpPr>
      <xdr:spPr bwMode="auto">
        <a:xfrm flipV="1">
          <a:off x="1720850" y="8166100"/>
          <a:ext cx="177800" cy="800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361950</xdr:colOff>
      <xdr:row>43</xdr:row>
      <xdr:rowOff>63500</xdr:rowOff>
    </xdr:from>
    <xdr:to>
      <xdr:col>4</xdr:col>
      <xdr:colOff>552450</xdr:colOff>
      <xdr:row>47</xdr:row>
      <xdr:rowOff>88900</xdr:rowOff>
    </xdr:to>
    <xdr:cxnSp macro="">
      <xdr:nvCxnSpPr>
        <xdr:cNvPr id="1298635" name="Gerader Verbinder 56">
          <a:extLst>
            <a:ext uri="{FF2B5EF4-FFF2-40B4-BE49-F238E27FC236}">
              <a16:creationId xmlns:a16="http://schemas.microsoft.com/office/drawing/2014/main" id="{00000000-0008-0000-0100-0000CBD01300}"/>
            </a:ext>
          </a:extLst>
        </xdr:cNvPr>
        <xdr:cNvCxnSpPr>
          <a:cxnSpLocks noChangeShapeType="1"/>
        </xdr:cNvCxnSpPr>
      </xdr:nvCxnSpPr>
      <xdr:spPr bwMode="auto">
        <a:xfrm flipV="1">
          <a:off x="3848100" y="8629650"/>
          <a:ext cx="190500" cy="806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1041400</xdr:colOff>
      <xdr:row>44</xdr:row>
      <xdr:rowOff>101600</xdr:rowOff>
    </xdr:from>
    <xdr:to>
      <xdr:col>2</xdr:col>
      <xdr:colOff>692150</xdr:colOff>
      <xdr:row>45</xdr:row>
      <xdr:rowOff>88900</xdr:rowOff>
    </xdr:to>
    <xdr:cxnSp macro="">
      <xdr:nvCxnSpPr>
        <xdr:cNvPr id="1298636" name="Gerader Verbinder 59">
          <a:extLst>
            <a:ext uri="{FF2B5EF4-FFF2-40B4-BE49-F238E27FC236}">
              <a16:creationId xmlns:a16="http://schemas.microsoft.com/office/drawing/2014/main" id="{00000000-0008-0000-0100-0000CCD01300}"/>
            </a:ext>
          </a:extLst>
        </xdr:cNvPr>
        <xdr:cNvCxnSpPr>
          <a:cxnSpLocks noChangeShapeType="1"/>
        </xdr:cNvCxnSpPr>
      </xdr:nvCxnSpPr>
      <xdr:spPr bwMode="auto">
        <a:xfrm>
          <a:off x="1727200" y="8864600"/>
          <a:ext cx="742950" cy="1841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254000</xdr:colOff>
      <xdr:row>46</xdr:row>
      <xdr:rowOff>50800</xdr:rowOff>
    </xdr:from>
    <xdr:to>
      <xdr:col>4</xdr:col>
      <xdr:colOff>387350</xdr:colOff>
      <xdr:row>47</xdr:row>
      <xdr:rowOff>6350</xdr:rowOff>
    </xdr:to>
    <xdr:cxnSp macro="">
      <xdr:nvCxnSpPr>
        <xdr:cNvPr id="1298637" name="Gerader Verbinder 62">
          <a:extLst>
            <a:ext uri="{FF2B5EF4-FFF2-40B4-BE49-F238E27FC236}">
              <a16:creationId xmlns:a16="http://schemas.microsoft.com/office/drawing/2014/main" id="{00000000-0008-0000-0100-0000CDD013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3067050" y="9207500"/>
          <a:ext cx="80645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577850</xdr:colOff>
      <xdr:row>41</xdr:row>
      <xdr:rowOff>203200</xdr:rowOff>
    </xdr:from>
    <xdr:to>
      <xdr:col>2</xdr:col>
      <xdr:colOff>381000</xdr:colOff>
      <xdr:row>43</xdr:row>
      <xdr:rowOff>38100</xdr:rowOff>
    </xdr:to>
    <xdr:cxnSp macro="">
      <xdr:nvCxnSpPr>
        <xdr:cNvPr id="1298638" name="Gerader Verbinder 64">
          <a:extLst>
            <a:ext uri="{FF2B5EF4-FFF2-40B4-BE49-F238E27FC236}">
              <a16:creationId xmlns:a16="http://schemas.microsoft.com/office/drawing/2014/main" id="{00000000-0008-0000-0100-0000CED01300}"/>
            </a:ext>
          </a:extLst>
        </xdr:cNvPr>
        <xdr:cNvCxnSpPr>
          <a:cxnSpLocks noChangeShapeType="1"/>
        </xdr:cNvCxnSpPr>
      </xdr:nvCxnSpPr>
      <xdr:spPr bwMode="auto">
        <a:xfrm>
          <a:off x="1263650" y="8369300"/>
          <a:ext cx="895350" cy="2349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120650</xdr:colOff>
      <xdr:row>8</xdr:row>
      <xdr:rowOff>146050</xdr:rowOff>
    </xdr:from>
    <xdr:to>
      <xdr:col>4</xdr:col>
      <xdr:colOff>520700</xdr:colOff>
      <xdr:row>9</xdr:row>
      <xdr:rowOff>31750</xdr:rowOff>
    </xdr:to>
    <xdr:cxnSp macro="">
      <xdr:nvCxnSpPr>
        <xdr:cNvPr id="1298639" name="Gerader Verbinder 69">
          <a:extLst>
            <a:ext uri="{FF2B5EF4-FFF2-40B4-BE49-F238E27FC236}">
              <a16:creationId xmlns:a16="http://schemas.microsoft.com/office/drawing/2014/main" id="{00000000-0008-0000-0100-0000CFD01300}"/>
            </a:ext>
          </a:extLst>
        </xdr:cNvPr>
        <xdr:cNvCxnSpPr>
          <a:cxnSpLocks noChangeShapeType="1"/>
        </xdr:cNvCxnSpPr>
      </xdr:nvCxnSpPr>
      <xdr:spPr bwMode="auto">
        <a:xfrm>
          <a:off x="3606800" y="1822450"/>
          <a:ext cx="400050" cy="82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44450</xdr:colOff>
      <xdr:row>8</xdr:row>
      <xdr:rowOff>203200</xdr:rowOff>
    </xdr:from>
    <xdr:to>
      <xdr:col>4</xdr:col>
      <xdr:colOff>381000</xdr:colOff>
      <xdr:row>42</xdr:row>
      <xdr:rowOff>146050</xdr:rowOff>
    </xdr:to>
    <xdr:cxnSp macro="">
      <xdr:nvCxnSpPr>
        <xdr:cNvPr id="1298640" name="Gerader Verbinder 70">
          <a:extLst>
            <a:ext uri="{FF2B5EF4-FFF2-40B4-BE49-F238E27FC236}">
              <a16:creationId xmlns:a16="http://schemas.microsoft.com/office/drawing/2014/main" id="{00000000-0008-0000-0100-0000D0D01300}"/>
            </a:ext>
          </a:extLst>
        </xdr:cNvPr>
        <xdr:cNvCxnSpPr>
          <a:cxnSpLocks noChangeShapeType="1"/>
        </xdr:cNvCxnSpPr>
      </xdr:nvCxnSpPr>
      <xdr:spPr bwMode="auto">
        <a:xfrm flipH="1">
          <a:off x="1822450" y="1873250"/>
          <a:ext cx="2044700" cy="66421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3</xdr:col>
      <xdr:colOff>374095</xdr:colOff>
      <xdr:row>20</xdr:row>
      <xdr:rowOff>168732</xdr:rowOff>
    </xdr:from>
    <xdr:ext cx="550022" cy="239083"/>
    <xdr:sp macro="" textlink="">
      <xdr:nvSpPr>
        <xdr:cNvPr id="10" name="Textfeld 7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 rot="841923">
          <a:off x="3185875" y="4207332"/>
          <a:ext cx="550022" cy="23908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oneCellAnchor>
  <xdr:twoCellAnchor>
    <xdr:from>
      <xdr:col>5</xdr:col>
      <xdr:colOff>463550</xdr:colOff>
      <xdr:row>14</xdr:row>
      <xdr:rowOff>114300</xdr:rowOff>
    </xdr:from>
    <xdr:to>
      <xdr:col>5</xdr:col>
      <xdr:colOff>685800</xdr:colOff>
      <xdr:row>44</xdr:row>
      <xdr:rowOff>152400</xdr:rowOff>
    </xdr:to>
    <xdr:cxnSp macro="">
      <xdr:nvCxnSpPr>
        <xdr:cNvPr id="1298642" name="Gerader Verbinder 70">
          <a:extLst>
            <a:ext uri="{FF2B5EF4-FFF2-40B4-BE49-F238E27FC236}">
              <a16:creationId xmlns:a16="http://schemas.microsoft.com/office/drawing/2014/main" id="{00000000-0008-0000-0100-0000D2D01300}"/>
            </a:ext>
          </a:extLst>
        </xdr:cNvPr>
        <xdr:cNvCxnSpPr>
          <a:cxnSpLocks noChangeShapeType="1"/>
        </xdr:cNvCxnSpPr>
      </xdr:nvCxnSpPr>
      <xdr:spPr bwMode="auto">
        <a:xfrm>
          <a:off x="4641850" y="2971800"/>
          <a:ext cx="222250" cy="59436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</xdr:col>
      <xdr:colOff>390525</xdr:colOff>
      <xdr:row>30</xdr:row>
      <xdr:rowOff>114300</xdr:rowOff>
    </xdr:from>
    <xdr:to>
      <xdr:col>6</xdr:col>
      <xdr:colOff>81356</xdr:colOff>
      <xdr:row>32</xdr:row>
      <xdr:rowOff>0</xdr:rowOff>
    </xdr:to>
    <xdr:sp macro="" textlink="">
      <xdr:nvSpPr>
        <xdr:cNvPr id="11" name="Textfeld 3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4362450" y="6372225"/>
          <a:ext cx="542925" cy="276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Leech </a:t>
          </a:r>
        </a:p>
      </xdr:txBody>
    </xdr:sp>
    <xdr:clientData/>
  </xdr:twoCellAnchor>
  <xdr:twoCellAnchor>
    <xdr:from>
      <xdr:col>3</xdr:col>
      <xdr:colOff>533400</xdr:colOff>
      <xdr:row>40</xdr:row>
      <xdr:rowOff>158750</xdr:rowOff>
    </xdr:from>
    <xdr:to>
      <xdr:col>4</xdr:col>
      <xdr:colOff>476250</xdr:colOff>
      <xdr:row>44</xdr:row>
      <xdr:rowOff>6350</xdr:rowOff>
    </xdr:to>
    <xdr:sp macro="" textlink="">
      <xdr:nvSpPr>
        <xdr:cNvPr id="1298644" name="Bogen 10">
          <a:extLst>
            <a:ext uri="{FF2B5EF4-FFF2-40B4-BE49-F238E27FC236}">
              <a16:creationId xmlns:a16="http://schemas.microsoft.com/office/drawing/2014/main" id="{00000000-0008-0000-0100-0000D4D01300}"/>
            </a:ext>
          </a:extLst>
        </xdr:cNvPr>
        <xdr:cNvSpPr>
          <a:spLocks/>
        </xdr:cNvSpPr>
      </xdr:nvSpPr>
      <xdr:spPr bwMode="auto">
        <a:xfrm rot="2798446">
          <a:off x="3336925" y="8143875"/>
          <a:ext cx="635000" cy="615950"/>
        </a:xfrm>
        <a:custGeom>
          <a:avLst/>
          <a:gdLst>
            <a:gd name="T0" fmla="*/ 24666 w 684925"/>
            <a:gd name="T1" fmla="*/ 0 h 853708"/>
            <a:gd name="T2" fmla="*/ 49333 w 684925"/>
            <a:gd name="T3" fmla="*/ 7 h 853708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84925" h="853708" stroke="0">
              <a:moveTo>
                <a:pt x="342462" y="0"/>
              </a:moveTo>
              <a:cubicBezTo>
                <a:pt x="531599" y="0"/>
                <a:pt x="684925" y="191109"/>
                <a:pt x="684925" y="426854"/>
              </a:cubicBezTo>
              <a:lnTo>
                <a:pt x="342463" y="426854"/>
              </a:lnTo>
              <a:cubicBezTo>
                <a:pt x="342463" y="284569"/>
                <a:pt x="342462" y="142285"/>
                <a:pt x="342462" y="0"/>
              </a:cubicBezTo>
              <a:close/>
            </a:path>
            <a:path w="684925" h="853708" fill="none">
              <a:moveTo>
                <a:pt x="342462" y="0"/>
              </a:moveTo>
              <a:cubicBezTo>
                <a:pt x="531599" y="0"/>
                <a:pt x="684925" y="191109"/>
                <a:pt x="684925" y="426854"/>
              </a:cubicBezTo>
            </a:path>
          </a:pathLst>
        </a:custGeom>
        <a:solidFill>
          <a:srgbClr val="FFFFFF"/>
        </a:solidFill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25400</xdr:colOff>
      <xdr:row>42</xdr:row>
      <xdr:rowOff>120650</xdr:rowOff>
    </xdr:from>
    <xdr:to>
      <xdr:col>4</xdr:col>
      <xdr:colOff>482600</xdr:colOff>
      <xdr:row>42</xdr:row>
      <xdr:rowOff>152400</xdr:rowOff>
    </xdr:to>
    <xdr:cxnSp macro="">
      <xdr:nvCxnSpPr>
        <xdr:cNvPr id="1298645" name="Gerader Verbinder 62">
          <a:extLst>
            <a:ext uri="{FF2B5EF4-FFF2-40B4-BE49-F238E27FC236}">
              <a16:creationId xmlns:a16="http://schemas.microsoft.com/office/drawing/2014/main" id="{00000000-0008-0000-0100-0000D5D01300}"/>
            </a:ext>
          </a:extLst>
        </xdr:cNvPr>
        <xdr:cNvCxnSpPr>
          <a:cxnSpLocks noChangeShapeType="1"/>
        </xdr:cNvCxnSpPr>
      </xdr:nvCxnSpPr>
      <xdr:spPr bwMode="auto">
        <a:xfrm flipH="1">
          <a:off x="1803400" y="8489950"/>
          <a:ext cx="2165350" cy="3175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400050</xdr:colOff>
      <xdr:row>41</xdr:row>
      <xdr:rowOff>6350</xdr:rowOff>
    </xdr:from>
    <xdr:to>
      <xdr:col>7</xdr:col>
      <xdr:colOff>387350</xdr:colOff>
      <xdr:row>45</xdr:row>
      <xdr:rowOff>152400</xdr:rowOff>
    </xdr:to>
    <xdr:sp macro="" textlink="">
      <xdr:nvSpPr>
        <xdr:cNvPr id="1298646" name="Bogen 42">
          <a:extLst>
            <a:ext uri="{FF2B5EF4-FFF2-40B4-BE49-F238E27FC236}">
              <a16:creationId xmlns:a16="http://schemas.microsoft.com/office/drawing/2014/main" id="{00000000-0008-0000-0100-0000D6D01300}"/>
            </a:ext>
          </a:extLst>
        </xdr:cNvPr>
        <xdr:cNvSpPr>
          <a:spLocks/>
        </xdr:cNvSpPr>
      </xdr:nvSpPr>
      <xdr:spPr bwMode="auto">
        <a:xfrm rot="1665619">
          <a:off x="5422900" y="8178800"/>
          <a:ext cx="774700" cy="933450"/>
        </a:xfrm>
        <a:custGeom>
          <a:avLst/>
          <a:gdLst>
            <a:gd name="T0" fmla="*/ 786130 w 789699"/>
            <a:gd name="T1" fmla="*/ 0 h 854574"/>
            <a:gd name="T2" fmla="*/ 1572261 w 789699"/>
            <a:gd name="T3" fmla="*/ 9442330 h 854574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89699" h="854574" stroke="0">
              <a:moveTo>
                <a:pt x="394849" y="0"/>
              </a:moveTo>
              <a:cubicBezTo>
                <a:pt x="612919" y="0"/>
                <a:pt x="789699" y="191303"/>
                <a:pt x="789699" y="427287"/>
              </a:cubicBezTo>
              <a:lnTo>
                <a:pt x="394850" y="427287"/>
              </a:lnTo>
              <a:cubicBezTo>
                <a:pt x="394850" y="284858"/>
                <a:pt x="394849" y="142429"/>
                <a:pt x="394849" y="0"/>
              </a:cubicBezTo>
              <a:close/>
            </a:path>
            <a:path w="789699" h="854574" fill="none">
              <a:moveTo>
                <a:pt x="394849" y="0"/>
              </a:moveTo>
              <a:cubicBezTo>
                <a:pt x="612919" y="0"/>
                <a:pt x="789699" y="191303"/>
                <a:pt x="789699" y="427287"/>
              </a:cubicBezTo>
            </a:path>
          </a:pathLst>
        </a:custGeom>
        <a:solidFill>
          <a:srgbClr val="FFFFFF"/>
        </a:solidFill>
        <a:ln w="63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615950</xdr:colOff>
      <xdr:row>42</xdr:row>
      <xdr:rowOff>120650</xdr:rowOff>
    </xdr:from>
    <xdr:to>
      <xdr:col>7</xdr:col>
      <xdr:colOff>400050</xdr:colOff>
      <xdr:row>45</xdr:row>
      <xdr:rowOff>0</xdr:rowOff>
    </xdr:to>
    <xdr:cxnSp macro="">
      <xdr:nvCxnSpPr>
        <xdr:cNvPr id="1298647" name="Gerader Verbinder 62">
          <a:extLst>
            <a:ext uri="{FF2B5EF4-FFF2-40B4-BE49-F238E27FC236}">
              <a16:creationId xmlns:a16="http://schemas.microsoft.com/office/drawing/2014/main" id="{00000000-0008-0000-0100-0000D7D01300}"/>
            </a:ext>
          </a:extLst>
        </xdr:cNvPr>
        <xdr:cNvCxnSpPr>
          <a:cxnSpLocks noChangeShapeType="1"/>
        </xdr:cNvCxnSpPr>
      </xdr:nvCxnSpPr>
      <xdr:spPr bwMode="auto">
        <a:xfrm flipH="1">
          <a:off x="4794250" y="8489950"/>
          <a:ext cx="1416050" cy="469900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</xdr:col>
      <xdr:colOff>459047</xdr:colOff>
      <xdr:row>42</xdr:row>
      <xdr:rowOff>2718</xdr:rowOff>
    </xdr:from>
    <xdr:ext cx="348750" cy="264560"/>
    <xdr:sp macro="" textlink="">
      <xdr:nvSpPr>
        <xdr:cNvPr id="13" name="Textfeld 4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237047" y="8291585"/>
          <a:ext cx="34875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LP </a:t>
          </a:r>
        </a:p>
      </xdr:txBody>
    </xdr:sp>
    <xdr:clientData/>
  </xdr:oneCellAnchor>
  <xdr:oneCellAnchor>
    <xdr:from>
      <xdr:col>6</xdr:col>
      <xdr:colOff>343156</xdr:colOff>
      <xdr:row>42</xdr:row>
      <xdr:rowOff>88436</xdr:rowOff>
    </xdr:from>
    <xdr:ext cx="348750" cy="264560"/>
    <xdr:sp macro="" textlink="">
      <xdr:nvSpPr>
        <xdr:cNvPr id="14" name="Textfeld 4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 rot="20677667">
          <a:off x="5364736" y="8485676"/>
          <a:ext cx="348750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LP </a:t>
          </a:r>
        </a:p>
      </xdr:txBody>
    </xdr:sp>
    <xdr:clientData/>
  </xdr:oneCellAnchor>
  <xdr:twoCellAnchor>
    <xdr:from>
      <xdr:col>7</xdr:col>
      <xdr:colOff>647700</xdr:colOff>
      <xdr:row>0</xdr:row>
      <xdr:rowOff>82550</xdr:rowOff>
    </xdr:from>
    <xdr:to>
      <xdr:col>9</xdr:col>
      <xdr:colOff>590550</xdr:colOff>
      <xdr:row>3</xdr:row>
      <xdr:rowOff>222250</xdr:rowOff>
    </xdr:to>
    <xdr:pic>
      <xdr:nvPicPr>
        <xdr:cNvPr id="1298650" name="Grafik 1">
          <a:extLst>
            <a:ext uri="{FF2B5EF4-FFF2-40B4-BE49-F238E27FC236}">
              <a16:creationId xmlns:a16="http://schemas.microsoft.com/office/drawing/2014/main" id="{00000000-0008-0000-0100-0000DAD0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82550"/>
          <a:ext cx="15367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679450</xdr:colOff>
      <xdr:row>48</xdr:row>
      <xdr:rowOff>12700</xdr:rowOff>
    </xdr:from>
    <xdr:to>
      <xdr:col>9</xdr:col>
      <xdr:colOff>723900</xdr:colOff>
      <xdr:row>49</xdr:row>
      <xdr:rowOff>184150</xdr:rowOff>
    </xdr:to>
    <xdr:graphicFrame macro="">
      <xdr:nvGraphicFramePr>
        <xdr:cNvPr id="1298651" name="Chart 3061">
          <a:extLst>
            <a:ext uri="{FF2B5EF4-FFF2-40B4-BE49-F238E27FC236}">
              <a16:creationId xmlns:a16="http://schemas.microsoft.com/office/drawing/2014/main" id="{00000000-0008-0000-0100-0000DBD0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615950</xdr:colOff>
      <xdr:row>1</xdr:row>
      <xdr:rowOff>6350</xdr:rowOff>
    </xdr:from>
    <xdr:to>
      <xdr:col>9</xdr:col>
      <xdr:colOff>1949450</xdr:colOff>
      <xdr:row>1</xdr:row>
      <xdr:rowOff>749300</xdr:rowOff>
    </xdr:to>
    <xdr:pic>
      <xdr:nvPicPr>
        <xdr:cNvPr id="1188092" name="Grafik 1">
          <a:extLst>
            <a:ext uri="{FF2B5EF4-FFF2-40B4-BE49-F238E27FC236}">
              <a16:creationId xmlns:a16="http://schemas.microsoft.com/office/drawing/2014/main" id="{00000000-0008-0000-0200-0000FC20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22250"/>
          <a:ext cx="1333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654050</xdr:colOff>
      <xdr:row>15</xdr:row>
      <xdr:rowOff>127000</xdr:rowOff>
    </xdr:from>
    <xdr:to>
      <xdr:col>5</xdr:col>
      <xdr:colOff>654050</xdr:colOff>
      <xdr:row>16</xdr:row>
      <xdr:rowOff>266700</xdr:rowOff>
    </xdr:to>
    <xdr:sp macro="" textlink="">
      <xdr:nvSpPr>
        <xdr:cNvPr id="1264734" name="Line 4">
          <a:extLst>
            <a:ext uri="{FF2B5EF4-FFF2-40B4-BE49-F238E27FC236}">
              <a16:creationId xmlns:a16="http://schemas.microsoft.com/office/drawing/2014/main" id="{00000000-0008-0000-0300-00005E4C1300}"/>
            </a:ext>
          </a:extLst>
        </xdr:cNvPr>
        <xdr:cNvSpPr>
          <a:spLocks noChangeShapeType="1"/>
        </xdr:cNvSpPr>
      </xdr:nvSpPr>
      <xdr:spPr bwMode="auto">
        <a:xfrm>
          <a:off x="4432300" y="4114800"/>
          <a:ext cx="0" cy="412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654050</xdr:colOff>
      <xdr:row>15</xdr:row>
      <xdr:rowOff>127000</xdr:rowOff>
    </xdr:from>
    <xdr:to>
      <xdr:col>9</xdr:col>
      <xdr:colOff>1181100</xdr:colOff>
      <xdr:row>15</xdr:row>
      <xdr:rowOff>127000</xdr:rowOff>
    </xdr:to>
    <xdr:sp macro="" textlink="">
      <xdr:nvSpPr>
        <xdr:cNvPr id="1264735" name="Line 5">
          <a:extLst>
            <a:ext uri="{FF2B5EF4-FFF2-40B4-BE49-F238E27FC236}">
              <a16:creationId xmlns:a16="http://schemas.microsoft.com/office/drawing/2014/main" id="{00000000-0008-0000-0300-00005F4C1300}"/>
            </a:ext>
          </a:extLst>
        </xdr:cNvPr>
        <xdr:cNvSpPr>
          <a:spLocks noChangeShapeType="1"/>
        </xdr:cNvSpPr>
      </xdr:nvSpPr>
      <xdr:spPr bwMode="auto">
        <a:xfrm>
          <a:off x="4432300" y="4114800"/>
          <a:ext cx="36004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1187450</xdr:colOff>
      <xdr:row>15</xdr:row>
      <xdr:rowOff>0</xdr:rowOff>
    </xdr:from>
    <xdr:to>
      <xdr:col>9</xdr:col>
      <xdr:colOff>1187450</xdr:colOff>
      <xdr:row>15</xdr:row>
      <xdr:rowOff>127000</xdr:rowOff>
    </xdr:to>
    <xdr:sp macro="" textlink="">
      <xdr:nvSpPr>
        <xdr:cNvPr id="1264736" name="Line 6">
          <a:extLst>
            <a:ext uri="{FF2B5EF4-FFF2-40B4-BE49-F238E27FC236}">
              <a16:creationId xmlns:a16="http://schemas.microsoft.com/office/drawing/2014/main" id="{00000000-0008-0000-0300-0000604C1300}"/>
            </a:ext>
          </a:extLst>
        </xdr:cNvPr>
        <xdr:cNvSpPr>
          <a:spLocks noChangeShapeType="1"/>
        </xdr:cNvSpPr>
      </xdr:nvSpPr>
      <xdr:spPr bwMode="auto">
        <a:xfrm flipH="1" flipV="1">
          <a:off x="8039100" y="3987800"/>
          <a:ext cx="0" cy="1270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596900</xdr:colOff>
      <xdr:row>19</xdr:row>
      <xdr:rowOff>114300</xdr:rowOff>
    </xdr:from>
    <xdr:to>
      <xdr:col>3</xdr:col>
      <xdr:colOff>596900</xdr:colOff>
      <xdr:row>20</xdr:row>
      <xdr:rowOff>12700</xdr:rowOff>
    </xdr:to>
    <xdr:sp macro="" textlink="">
      <xdr:nvSpPr>
        <xdr:cNvPr id="1264737" name="Line 7">
          <a:extLst>
            <a:ext uri="{FF2B5EF4-FFF2-40B4-BE49-F238E27FC236}">
              <a16:creationId xmlns:a16="http://schemas.microsoft.com/office/drawing/2014/main" id="{00000000-0008-0000-0300-0000614C1300}"/>
            </a:ext>
          </a:extLst>
        </xdr:cNvPr>
        <xdr:cNvSpPr>
          <a:spLocks noChangeShapeType="1"/>
        </xdr:cNvSpPr>
      </xdr:nvSpPr>
      <xdr:spPr bwMode="auto">
        <a:xfrm>
          <a:off x="2635250" y="5194300"/>
          <a:ext cx="0" cy="171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596900</xdr:colOff>
      <xdr:row>19</xdr:row>
      <xdr:rowOff>114300</xdr:rowOff>
    </xdr:from>
    <xdr:to>
      <xdr:col>9</xdr:col>
      <xdr:colOff>1181100</xdr:colOff>
      <xdr:row>19</xdr:row>
      <xdr:rowOff>114300</xdr:rowOff>
    </xdr:to>
    <xdr:sp macro="" textlink="">
      <xdr:nvSpPr>
        <xdr:cNvPr id="1264738" name="Line 10">
          <a:extLst>
            <a:ext uri="{FF2B5EF4-FFF2-40B4-BE49-F238E27FC236}">
              <a16:creationId xmlns:a16="http://schemas.microsoft.com/office/drawing/2014/main" id="{00000000-0008-0000-0300-0000624C1300}"/>
            </a:ext>
          </a:extLst>
        </xdr:cNvPr>
        <xdr:cNvSpPr>
          <a:spLocks noChangeShapeType="1"/>
        </xdr:cNvSpPr>
      </xdr:nvSpPr>
      <xdr:spPr bwMode="auto">
        <a:xfrm flipV="1">
          <a:off x="2635250" y="5194300"/>
          <a:ext cx="53975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1187450</xdr:colOff>
      <xdr:row>19</xdr:row>
      <xdr:rowOff>0</xdr:rowOff>
    </xdr:from>
    <xdr:to>
      <xdr:col>9</xdr:col>
      <xdr:colOff>1187450</xdr:colOff>
      <xdr:row>19</xdr:row>
      <xdr:rowOff>114300</xdr:rowOff>
    </xdr:to>
    <xdr:sp macro="" textlink="">
      <xdr:nvSpPr>
        <xdr:cNvPr id="1264739" name="Line 11">
          <a:extLst>
            <a:ext uri="{FF2B5EF4-FFF2-40B4-BE49-F238E27FC236}">
              <a16:creationId xmlns:a16="http://schemas.microsoft.com/office/drawing/2014/main" id="{00000000-0008-0000-0300-0000634C1300}"/>
            </a:ext>
          </a:extLst>
        </xdr:cNvPr>
        <xdr:cNvSpPr>
          <a:spLocks noChangeShapeType="1"/>
        </xdr:cNvSpPr>
      </xdr:nvSpPr>
      <xdr:spPr bwMode="auto">
        <a:xfrm flipH="1" flipV="1">
          <a:off x="8039100" y="5080000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1181100</xdr:colOff>
      <xdr:row>18</xdr:row>
      <xdr:rowOff>114300</xdr:rowOff>
    </xdr:from>
    <xdr:to>
      <xdr:col>8</xdr:col>
      <xdr:colOff>336550</xdr:colOff>
      <xdr:row>18</xdr:row>
      <xdr:rowOff>114300</xdr:rowOff>
    </xdr:to>
    <xdr:sp macro="" textlink="">
      <xdr:nvSpPr>
        <xdr:cNvPr id="1264740" name="Line 12">
          <a:extLst>
            <a:ext uri="{FF2B5EF4-FFF2-40B4-BE49-F238E27FC236}">
              <a16:creationId xmlns:a16="http://schemas.microsoft.com/office/drawing/2014/main" id="{00000000-0008-0000-0300-0000644C1300}"/>
            </a:ext>
          </a:extLst>
        </xdr:cNvPr>
        <xdr:cNvSpPr>
          <a:spLocks noChangeShapeType="1"/>
        </xdr:cNvSpPr>
      </xdr:nvSpPr>
      <xdr:spPr bwMode="auto">
        <a:xfrm>
          <a:off x="6496050" y="4921250"/>
          <a:ext cx="342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14</xdr:row>
      <xdr:rowOff>127000</xdr:rowOff>
    </xdr:from>
    <xdr:to>
      <xdr:col>9</xdr:col>
      <xdr:colOff>0</xdr:colOff>
      <xdr:row>14</xdr:row>
      <xdr:rowOff>127000</xdr:rowOff>
    </xdr:to>
    <xdr:sp macro="" textlink="">
      <xdr:nvSpPr>
        <xdr:cNvPr id="1264741" name="Line 14">
          <a:extLst>
            <a:ext uri="{FF2B5EF4-FFF2-40B4-BE49-F238E27FC236}">
              <a16:creationId xmlns:a16="http://schemas.microsoft.com/office/drawing/2014/main" id="{00000000-0008-0000-0300-0000654C1300}"/>
            </a:ext>
          </a:extLst>
        </xdr:cNvPr>
        <xdr:cNvSpPr>
          <a:spLocks noChangeShapeType="1"/>
        </xdr:cNvSpPr>
      </xdr:nvSpPr>
      <xdr:spPr bwMode="auto">
        <a:xfrm>
          <a:off x="6502400" y="3841750"/>
          <a:ext cx="349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12700</xdr:colOff>
      <xdr:row>21</xdr:row>
      <xdr:rowOff>127000</xdr:rowOff>
    </xdr:from>
    <xdr:to>
      <xdr:col>9</xdr:col>
      <xdr:colOff>6350</xdr:colOff>
      <xdr:row>21</xdr:row>
      <xdr:rowOff>127000</xdr:rowOff>
    </xdr:to>
    <xdr:sp macro="" textlink="">
      <xdr:nvSpPr>
        <xdr:cNvPr id="1264742" name="Line 16">
          <a:extLst>
            <a:ext uri="{FF2B5EF4-FFF2-40B4-BE49-F238E27FC236}">
              <a16:creationId xmlns:a16="http://schemas.microsoft.com/office/drawing/2014/main" id="{00000000-0008-0000-0300-0000664C1300}"/>
            </a:ext>
          </a:extLst>
        </xdr:cNvPr>
        <xdr:cNvSpPr>
          <a:spLocks noChangeShapeType="1"/>
        </xdr:cNvSpPr>
      </xdr:nvSpPr>
      <xdr:spPr bwMode="auto">
        <a:xfrm>
          <a:off x="6515100" y="5753100"/>
          <a:ext cx="342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12700</xdr:colOff>
      <xdr:row>24</xdr:row>
      <xdr:rowOff>114300</xdr:rowOff>
    </xdr:from>
    <xdr:to>
      <xdr:col>9</xdr:col>
      <xdr:colOff>0</xdr:colOff>
      <xdr:row>24</xdr:row>
      <xdr:rowOff>114300</xdr:rowOff>
    </xdr:to>
    <xdr:sp macro="" textlink="">
      <xdr:nvSpPr>
        <xdr:cNvPr id="1264743" name="Line 17">
          <a:extLst>
            <a:ext uri="{FF2B5EF4-FFF2-40B4-BE49-F238E27FC236}">
              <a16:creationId xmlns:a16="http://schemas.microsoft.com/office/drawing/2014/main" id="{00000000-0008-0000-0300-0000674C1300}"/>
            </a:ext>
          </a:extLst>
        </xdr:cNvPr>
        <xdr:cNvSpPr>
          <a:spLocks noChangeShapeType="1"/>
        </xdr:cNvSpPr>
      </xdr:nvSpPr>
      <xdr:spPr bwMode="auto">
        <a:xfrm flipV="1">
          <a:off x="4978400" y="6559550"/>
          <a:ext cx="1873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1187450</xdr:colOff>
      <xdr:row>22</xdr:row>
      <xdr:rowOff>0</xdr:rowOff>
    </xdr:from>
    <xdr:to>
      <xdr:col>9</xdr:col>
      <xdr:colOff>1187450</xdr:colOff>
      <xdr:row>22</xdr:row>
      <xdr:rowOff>114300</xdr:rowOff>
    </xdr:to>
    <xdr:sp macro="" textlink="">
      <xdr:nvSpPr>
        <xdr:cNvPr id="1264744" name="Line 18">
          <a:extLst>
            <a:ext uri="{FF2B5EF4-FFF2-40B4-BE49-F238E27FC236}">
              <a16:creationId xmlns:a16="http://schemas.microsoft.com/office/drawing/2014/main" id="{00000000-0008-0000-0300-0000684C1300}"/>
            </a:ext>
          </a:extLst>
        </xdr:cNvPr>
        <xdr:cNvSpPr>
          <a:spLocks noChangeShapeType="1"/>
        </xdr:cNvSpPr>
      </xdr:nvSpPr>
      <xdr:spPr bwMode="auto">
        <a:xfrm flipH="1" flipV="1">
          <a:off x="8039100" y="5899150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596900</xdr:colOff>
      <xdr:row>22</xdr:row>
      <xdr:rowOff>114300</xdr:rowOff>
    </xdr:from>
    <xdr:to>
      <xdr:col>9</xdr:col>
      <xdr:colOff>1200150</xdr:colOff>
      <xdr:row>22</xdr:row>
      <xdr:rowOff>114300</xdr:rowOff>
    </xdr:to>
    <xdr:sp macro="" textlink="">
      <xdr:nvSpPr>
        <xdr:cNvPr id="1264745" name="Line 19">
          <a:extLst>
            <a:ext uri="{FF2B5EF4-FFF2-40B4-BE49-F238E27FC236}">
              <a16:creationId xmlns:a16="http://schemas.microsoft.com/office/drawing/2014/main" id="{00000000-0008-0000-0300-0000694C1300}"/>
            </a:ext>
          </a:extLst>
        </xdr:cNvPr>
        <xdr:cNvSpPr>
          <a:spLocks noChangeShapeType="1"/>
        </xdr:cNvSpPr>
      </xdr:nvSpPr>
      <xdr:spPr bwMode="auto">
        <a:xfrm flipV="1">
          <a:off x="2635250" y="6013450"/>
          <a:ext cx="54165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596900</xdr:colOff>
      <xdr:row>22</xdr:row>
      <xdr:rowOff>114300</xdr:rowOff>
    </xdr:from>
    <xdr:to>
      <xdr:col>3</xdr:col>
      <xdr:colOff>596900</xdr:colOff>
      <xdr:row>23</xdr:row>
      <xdr:rowOff>12700</xdr:rowOff>
    </xdr:to>
    <xdr:sp macro="" textlink="">
      <xdr:nvSpPr>
        <xdr:cNvPr id="1264746" name="Line 20">
          <a:extLst>
            <a:ext uri="{FF2B5EF4-FFF2-40B4-BE49-F238E27FC236}">
              <a16:creationId xmlns:a16="http://schemas.microsoft.com/office/drawing/2014/main" id="{00000000-0008-0000-0300-00006A4C1300}"/>
            </a:ext>
          </a:extLst>
        </xdr:cNvPr>
        <xdr:cNvSpPr>
          <a:spLocks noChangeShapeType="1"/>
        </xdr:cNvSpPr>
      </xdr:nvSpPr>
      <xdr:spPr bwMode="auto">
        <a:xfrm>
          <a:off x="2635250" y="6013450"/>
          <a:ext cx="0" cy="171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958850</xdr:colOff>
      <xdr:row>1</xdr:row>
      <xdr:rowOff>69850</xdr:rowOff>
    </xdr:from>
    <xdr:to>
      <xdr:col>9</xdr:col>
      <xdr:colOff>2292350</xdr:colOff>
      <xdr:row>2</xdr:row>
      <xdr:rowOff>241300</xdr:rowOff>
    </xdr:to>
    <xdr:pic>
      <xdr:nvPicPr>
        <xdr:cNvPr id="1264747" name="Grafik 1">
          <a:extLst>
            <a:ext uri="{FF2B5EF4-FFF2-40B4-BE49-F238E27FC236}">
              <a16:creationId xmlns:a16="http://schemas.microsoft.com/office/drawing/2014/main" id="{00000000-0008-0000-0300-00006B4C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85750"/>
          <a:ext cx="1333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6</xdr:row>
      <xdr:rowOff>419100</xdr:rowOff>
    </xdr:from>
    <xdr:to>
      <xdr:col>10</xdr:col>
      <xdr:colOff>50800</xdr:colOff>
      <xdr:row>41</xdr:row>
      <xdr:rowOff>12700</xdr:rowOff>
    </xdr:to>
    <xdr:sp macro="" textlink="">
      <xdr:nvSpPr>
        <xdr:cNvPr id="1231765" name="Freeform 8">
          <a:extLst>
            <a:ext uri="{FF2B5EF4-FFF2-40B4-BE49-F238E27FC236}">
              <a16:creationId xmlns:a16="http://schemas.microsoft.com/office/drawing/2014/main" id="{00000000-0008-0000-0400-000095CB1200}"/>
            </a:ext>
          </a:extLst>
        </xdr:cNvPr>
        <xdr:cNvSpPr>
          <a:spLocks/>
        </xdr:cNvSpPr>
      </xdr:nvSpPr>
      <xdr:spPr bwMode="auto">
        <a:xfrm rot="432511">
          <a:off x="3968750" y="1504950"/>
          <a:ext cx="1714500" cy="6680200"/>
        </a:xfrm>
        <a:custGeom>
          <a:avLst/>
          <a:gdLst>
            <a:gd name="T0" fmla="*/ 2147483646 w 10102"/>
            <a:gd name="T1" fmla="*/ 2147483646 h 10000"/>
            <a:gd name="T2" fmla="*/ 2147483646 w 10102"/>
            <a:gd name="T3" fmla="*/ 2147483646 h 10000"/>
            <a:gd name="T4" fmla="*/ 2147483646 w 10102"/>
            <a:gd name="T5" fmla="*/ 2147483646 h 10000"/>
            <a:gd name="T6" fmla="*/ 2147483646 w 10102"/>
            <a:gd name="T7" fmla="*/ 2147483646 h 10000"/>
            <a:gd name="T8" fmla="*/ 0 w 10102"/>
            <a:gd name="T9" fmla="*/ 2147483646 h 10000"/>
            <a:gd name="T10" fmla="*/ 2147483646 w 10102"/>
            <a:gd name="T11" fmla="*/ 2147483646 h 10000"/>
            <a:gd name="T12" fmla="*/ 2147483646 w 10102"/>
            <a:gd name="T13" fmla="*/ 2147483646 h 10000"/>
            <a:gd name="T14" fmla="*/ 2147483646 w 10102"/>
            <a:gd name="T15" fmla="*/ 2147483646 h 10000"/>
            <a:gd name="T16" fmla="*/ 2147483646 w 10102"/>
            <a:gd name="T17" fmla="*/ 2147483646 h 10000"/>
            <a:gd name="T18" fmla="*/ 2147483646 w 10102"/>
            <a:gd name="T19" fmla="*/ 2147483646 h 10000"/>
            <a:gd name="T20" fmla="*/ 2147483646 w 10102"/>
            <a:gd name="T21" fmla="*/ 2147483646 h 10000"/>
            <a:gd name="T22" fmla="*/ 2147483646 w 10102"/>
            <a:gd name="T23" fmla="*/ 2147483646 h 10000"/>
            <a:gd name="T24" fmla="*/ 2147483646 w 10102"/>
            <a:gd name="T25" fmla="*/ 2147483646 h 10000"/>
            <a:gd name="T26" fmla="*/ 2147483646 w 10102"/>
            <a:gd name="T27" fmla="*/ 2147483646 h 10000"/>
            <a:gd name="T28" fmla="*/ 2147483646 w 10102"/>
            <a:gd name="T29" fmla="*/ 2147483646 h 10000"/>
            <a:gd name="T30" fmla="*/ 2147483646 w 10102"/>
            <a:gd name="T31" fmla="*/ 2147483646 h 10000"/>
            <a:gd name="T32" fmla="*/ 2147483646 w 10102"/>
            <a:gd name="T33" fmla="*/ 0 h 10000"/>
            <a:gd name="T34" fmla="*/ 2147483646 w 10102"/>
            <a:gd name="T35" fmla="*/ 2147483646 h 10000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0102" h="10000">
              <a:moveTo>
                <a:pt x="3955" y="54"/>
              </a:moveTo>
              <a:cubicBezTo>
                <a:pt x="2824" y="694"/>
                <a:pt x="1948" y="1396"/>
                <a:pt x="1475" y="2023"/>
              </a:cubicBezTo>
              <a:cubicBezTo>
                <a:pt x="928" y="2797"/>
                <a:pt x="803" y="3356"/>
                <a:pt x="557" y="4026"/>
              </a:cubicBezTo>
              <a:cubicBezTo>
                <a:pt x="466" y="4668"/>
                <a:pt x="374" y="5310"/>
                <a:pt x="283" y="5952"/>
              </a:cubicBezTo>
              <a:cubicBezTo>
                <a:pt x="185" y="6622"/>
                <a:pt x="98" y="7315"/>
                <a:pt x="0" y="7984"/>
              </a:cubicBezTo>
              <a:cubicBezTo>
                <a:pt x="59" y="8623"/>
                <a:pt x="60" y="8803"/>
                <a:pt x="118" y="9441"/>
              </a:cubicBezTo>
              <a:cubicBezTo>
                <a:pt x="891" y="9569"/>
                <a:pt x="1446" y="9705"/>
                <a:pt x="2436" y="9825"/>
              </a:cubicBezTo>
              <a:cubicBezTo>
                <a:pt x="3501" y="9929"/>
                <a:pt x="4048" y="9971"/>
                <a:pt x="5562" y="10000"/>
              </a:cubicBezTo>
              <a:cubicBezTo>
                <a:pt x="7033" y="9970"/>
                <a:pt x="7138" y="9957"/>
                <a:pt x="8237" y="9893"/>
              </a:cubicBezTo>
              <a:lnTo>
                <a:pt x="10102" y="9726"/>
              </a:lnTo>
              <a:cubicBezTo>
                <a:pt x="10003" y="9395"/>
                <a:pt x="9903" y="9065"/>
                <a:pt x="9804" y="8734"/>
              </a:cubicBezTo>
              <a:lnTo>
                <a:pt x="9314" y="7431"/>
              </a:lnTo>
              <a:lnTo>
                <a:pt x="8672" y="6094"/>
              </a:lnTo>
              <a:lnTo>
                <a:pt x="7992" y="4733"/>
              </a:lnTo>
              <a:lnTo>
                <a:pt x="7238" y="3324"/>
              </a:lnTo>
              <a:lnTo>
                <a:pt x="6451" y="1858"/>
              </a:lnTo>
              <a:lnTo>
                <a:pt x="5257" y="0"/>
              </a:lnTo>
              <a:lnTo>
                <a:pt x="3955" y="54"/>
              </a:lnTo>
              <a:close/>
            </a:path>
          </a:pathLst>
        </a:custGeom>
        <a:solidFill>
          <a:srgbClr val="FFFFFF"/>
        </a:solidFill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444500</xdr:colOff>
      <xdr:row>37</xdr:row>
      <xdr:rowOff>63500</xdr:rowOff>
    </xdr:from>
    <xdr:to>
      <xdr:col>9</xdr:col>
      <xdr:colOff>304800</xdr:colOff>
      <xdr:row>39</xdr:row>
      <xdr:rowOff>101600</xdr:rowOff>
    </xdr:to>
    <xdr:sp macro="" textlink="">
      <xdr:nvSpPr>
        <xdr:cNvPr id="1231766" name="Bogen 2">
          <a:extLst>
            <a:ext uri="{FF2B5EF4-FFF2-40B4-BE49-F238E27FC236}">
              <a16:creationId xmlns:a16="http://schemas.microsoft.com/office/drawing/2014/main" id="{00000000-0008-0000-0400-000096CB1200}"/>
            </a:ext>
          </a:extLst>
        </xdr:cNvPr>
        <xdr:cNvSpPr>
          <a:spLocks/>
        </xdr:cNvSpPr>
      </xdr:nvSpPr>
      <xdr:spPr bwMode="auto">
        <a:xfrm rot="-5400000">
          <a:off x="5070475" y="7445375"/>
          <a:ext cx="425450" cy="457200"/>
        </a:xfrm>
        <a:custGeom>
          <a:avLst/>
          <a:gdLst>
            <a:gd name="T0" fmla="*/ 754798 w 414609"/>
            <a:gd name="T1" fmla="*/ 0 h 430913"/>
            <a:gd name="T2" fmla="*/ 1509607 w 414609"/>
            <a:gd name="T3" fmla="*/ 4684622 h 43091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414609" h="430913" stroke="0">
              <a:moveTo>
                <a:pt x="207304" y="0"/>
              </a:moveTo>
              <a:cubicBezTo>
                <a:pt x="321795" y="0"/>
                <a:pt x="414609" y="96463"/>
                <a:pt x="414609" y="215457"/>
              </a:cubicBezTo>
              <a:lnTo>
                <a:pt x="207305" y="215457"/>
              </a:lnTo>
              <a:cubicBezTo>
                <a:pt x="207305" y="143638"/>
                <a:pt x="207304" y="71819"/>
                <a:pt x="207304" y="0"/>
              </a:cubicBezTo>
              <a:close/>
            </a:path>
            <a:path w="414609" h="430913" fill="none">
              <a:moveTo>
                <a:pt x="207304" y="0"/>
              </a:moveTo>
              <a:cubicBezTo>
                <a:pt x="321795" y="0"/>
                <a:pt x="414609" y="96463"/>
                <a:pt x="414609" y="215457"/>
              </a:cubicBezTo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228600</xdr:colOff>
      <xdr:row>8</xdr:row>
      <xdr:rowOff>101600</xdr:rowOff>
    </xdr:from>
    <xdr:to>
      <xdr:col>9</xdr:col>
      <xdr:colOff>190500</xdr:colOff>
      <xdr:row>8</xdr:row>
      <xdr:rowOff>101600</xdr:rowOff>
    </xdr:to>
    <xdr:sp macro="" textlink="">
      <xdr:nvSpPr>
        <xdr:cNvPr id="1231767" name="Line 17">
          <a:extLst>
            <a:ext uri="{FF2B5EF4-FFF2-40B4-BE49-F238E27FC236}">
              <a16:creationId xmlns:a16="http://schemas.microsoft.com/office/drawing/2014/main" id="{00000000-0008-0000-0400-000097CB1200}"/>
            </a:ext>
          </a:extLst>
        </xdr:cNvPr>
        <xdr:cNvSpPr>
          <a:spLocks noChangeShapeType="1"/>
        </xdr:cNvSpPr>
      </xdr:nvSpPr>
      <xdr:spPr bwMode="auto">
        <a:xfrm flipV="1">
          <a:off x="3663950" y="1797050"/>
          <a:ext cx="17335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101600</xdr:rowOff>
    </xdr:from>
    <xdr:to>
      <xdr:col>6</xdr:col>
      <xdr:colOff>228600</xdr:colOff>
      <xdr:row>10</xdr:row>
      <xdr:rowOff>101600</xdr:rowOff>
    </xdr:to>
    <xdr:cxnSp macro="">
      <xdr:nvCxnSpPr>
        <xdr:cNvPr id="1231768" name="AutoShape 20">
          <a:extLst>
            <a:ext uri="{FF2B5EF4-FFF2-40B4-BE49-F238E27FC236}">
              <a16:creationId xmlns:a16="http://schemas.microsoft.com/office/drawing/2014/main" id="{00000000-0008-0000-0400-000098CB1200}"/>
            </a:ext>
          </a:extLst>
        </xdr:cNvPr>
        <xdr:cNvCxnSpPr>
          <a:cxnSpLocks noChangeShapeType="1"/>
        </xdr:cNvCxnSpPr>
      </xdr:nvCxnSpPr>
      <xdr:spPr bwMode="auto">
        <a:xfrm flipH="1">
          <a:off x="3086100" y="2197100"/>
          <a:ext cx="5778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539750</xdr:colOff>
      <xdr:row>7</xdr:row>
      <xdr:rowOff>25400</xdr:rowOff>
    </xdr:from>
    <xdr:to>
      <xdr:col>9</xdr:col>
      <xdr:colOff>171450</xdr:colOff>
      <xdr:row>7</xdr:row>
      <xdr:rowOff>25400</xdr:rowOff>
    </xdr:to>
    <xdr:sp macro="" textlink="">
      <xdr:nvSpPr>
        <xdr:cNvPr id="1231769" name="Line 21">
          <a:extLst>
            <a:ext uri="{FF2B5EF4-FFF2-40B4-BE49-F238E27FC236}">
              <a16:creationId xmlns:a16="http://schemas.microsoft.com/office/drawing/2014/main" id="{00000000-0008-0000-0400-000099CB1200}"/>
            </a:ext>
          </a:extLst>
        </xdr:cNvPr>
        <xdr:cNvSpPr>
          <a:spLocks noChangeShapeType="1"/>
        </xdr:cNvSpPr>
      </xdr:nvSpPr>
      <xdr:spPr bwMode="auto">
        <a:xfrm flipH="1">
          <a:off x="4495800" y="1530350"/>
          <a:ext cx="8826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247650</xdr:colOff>
      <xdr:row>8</xdr:row>
      <xdr:rowOff>38100</xdr:rowOff>
    </xdr:from>
    <xdr:to>
      <xdr:col>8</xdr:col>
      <xdr:colOff>400050</xdr:colOff>
      <xdr:row>8</xdr:row>
      <xdr:rowOff>190500</xdr:rowOff>
    </xdr:to>
    <xdr:sp macro="" textlink="">
      <xdr:nvSpPr>
        <xdr:cNvPr id="1231770" name="Line 22">
          <a:extLst>
            <a:ext uri="{FF2B5EF4-FFF2-40B4-BE49-F238E27FC236}">
              <a16:creationId xmlns:a16="http://schemas.microsoft.com/office/drawing/2014/main" id="{00000000-0008-0000-0400-00009ACB1200}"/>
            </a:ext>
          </a:extLst>
        </xdr:cNvPr>
        <xdr:cNvSpPr>
          <a:spLocks noChangeShapeType="1"/>
        </xdr:cNvSpPr>
      </xdr:nvSpPr>
      <xdr:spPr bwMode="auto">
        <a:xfrm>
          <a:off x="4857750" y="1733550"/>
          <a:ext cx="15240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63500</xdr:colOff>
      <xdr:row>28</xdr:row>
      <xdr:rowOff>184150</xdr:rowOff>
    </xdr:from>
    <xdr:to>
      <xdr:col>9</xdr:col>
      <xdr:colOff>196850</xdr:colOff>
      <xdr:row>29</xdr:row>
      <xdr:rowOff>146050</xdr:rowOff>
    </xdr:to>
    <xdr:sp macro="" textlink="">
      <xdr:nvSpPr>
        <xdr:cNvPr id="1231771" name="Line 51">
          <a:extLst>
            <a:ext uri="{FF2B5EF4-FFF2-40B4-BE49-F238E27FC236}">
              <a16:creationId xmlns:a16="http://schemas.microsoft.com/office/drawing/2014/main" id="{00000000-0008-0000-0400-00009BCB1200}"/>
            </a:ext>
          </a:extLst>
        </xdr:cNvPr>
        <xdr:cNvSpPr>
          <a:spLocks noChangeShapeType="1"/>
        </xdr:cNvSpPr>
      </xdr:nvSpPr>
      <xdr:spPr bwMode="auto">
        <a:xfrm>
          <a:off x="5270500" y="5848350"/>
          <a:ext cx="13335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736600</xdr:colOff>
      <xdr:row>30</xdr:row>
      <xdr:rowOff>101600</xdr:rowOff>
    </xdr:from>
    <xdr:to>
      <xdr:col>6</xdr:col>
      <xdr:colOff>12700</xdr:colOff>
      <xdr:row>30</xdr:row>
      <xdr:rowOff>101600</xdr:rowOff>
    </xdr:to>
    <xdr:sp macro="" textlink="">
      <xdr:nvSpPr>
        <xdr:cNvPr id="1231772" name="Line 58">
          <a:extLst>
            <a:ext uri="{FF2B5EF4-FFF2-40B4-BE49-F238E27FC236}">
              <a16:creationId xmlns:a16="http://schemas.microsoft.com/office/drawing/2014/main" id="{00000000-0008-0000-0400-00009CCB1200}"/>
            </a:ext>
          </a:extLst>
        </xdr:cNvPr>
        <xdr:cNvSpPr>
          <a:spLocks noChangeShapeType="1"/>
        </xdr:cNvSpPr>
      </xdr:nvSpPr>
      <xdr:spPr bwMode="auto">
        <a:xfrm flipH="1">
          <a:off x="2000250" y="6146800"/>
          <a:ext cx="14478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101600</xdr:rowOff>
    </xdr:from>
    <xdr:to>
      <xdr:col>6</xdr:col>
      <xdr:colOff>12700</xdr:colOff>
      <xdr:row>34</xdr:row>
      <xdr:rowOff>0</xdr:rowOff>
    </xdr:to>
    <xdr:sp macro="" textlink="">
      <xdr:nvSpPr>
        <xdr:cNvPr id="1231773" name="Line 62">
          <a:extLst>
            <a:ext uri="{FF2B5EF4-FFF2-40B4-BE49-F238E27FC236}">
              <a16:creationId xmlns:a16="http://schemas.microsoft.com/office/drawing/2014/main" id="{00000000-0008-0000-0400-00009DCB1200}"/>
            </a:ext>
          </a:extLst>
        </xdr:cNvPr>
        <xdr:cNvSpPr>
          <a:spLocks noChangeShapeType="1"/>
        </xdr:cNvSpPr>
      </xdr:nvSpPr>
      <xdr:spPr bwMode="auto">
        <a:xfrm flipV="1">
          <a:off x="3435350" y="6146800"/>
          <a:ext cx="12700" cy="666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101600</xdr:rowOff>
    </xdr:from>
    <xdr:to>
      <xdr:col>6</xdr:col>
      <xdr:colOff>0</xdr:colOff>
      <xdr:row>26</xdr:row>
      <xdr:rowOff>101600</xdr:rowOff>
    </xdr:to>
    <xdr:sp macro="" textlink="">
      <xdr:nvSpPr>
        <xdr:cNvPr id="1231774" name="Line 64">
          <a:extLst>
            <a:ext uri="{FF2B5EF4-FFF2-40B4-BE49-F238E27FC236}">
              <a16:creationId xmlns:a16="http://schemas.microsoft.com/office/drawing/2014/main" id="{00000000-0008-0000-0400-00009ECB1200}"/>
            </a:ext>
          </a:extLst>
        </xdr:cNvPr>
        <xdr:cNvSpPr>
          <a:spLocks noChangeShapeType="1"/>
        </xdr:cNvSpPr>
      </xdr:nvSpPr>
      <xdr:spPr bwMode="auto">
        <a:xfrm flipH="1">
          <a:off x="2006600" y="5384800"/>
          <a:ext cx="14287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742950</xdr:colOff>
      <xdr:row>28</xdr:row>
      <xdr:rowOff>101600</xdr:rowOff>
    </xdr:from>
    <xdr:to>
      <xdr:col>6</xdr:col>
      <xdr:colOff>0</xdr:colOff>
      <xdr:row>28</xdr:row>
      <xdr:rowOff>101600</xdr:rowOff>
    </xdr:to>
    <xdr:sp macro="" textlink="">
      <xdr:nvSpPr>
        <xdr:cNvPr id="1231775" name="Line 66">
          <a:extLst>
            <a:ext uri="{FF2B5EF4-FFF2-40B4-BE49-F238E27FC236}">
              <a16:creationId xmlns:a16="http://schemas.microsoft.com/office/drawing/2014/main" id="{00000000-0008-0000-0400-00009F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5765800"/>
          <a:ext cx="14287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349250</xdr:colOff>
      <xdr:row>28</xdr:row>
      <xdr:rowOff>165100</xdr:rowOff>
    </xdr:from>
    <xdr:to>
      <xdr:col>6</xdr:col>
      <xdr:colOff>495300</xdr:colOff>
      <xdr:row>29</xdr:row>
      <xdr:rowOff>127000</xdr:rowOff>
    </xdr:to>
    <xdr:sp macro="" textlink="">
      <xdr:nvSpPr>
        <xdr:cNvPr id="1231776" name="Line 67">
          <a:extLst>
            <a:ext uri="{FF2B5EF4-FFF2-40B4-BE49-F238E27FC236}">
              <a16:creationId xmlns:a16="http://schemas.microsoft.com/office/drawing/2014/main" id="{00000000-0008-0000-0400-0000A0CB1200}"/>
            </a:ext>
          </a:extLst>
        </xdr:cNvPr>
        <xdr:cNvSpPr>
          <a:spLocks noChangeShapeType="1"/>
        </xdr:cNvSpPr>
      </xdr:nvSpPr>
      <xdr:spPr bwMode="auto">
        <a:xfrm>
          <a:off x="3784600" y="5829300"/>
          <a:ext cx="14605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24</xdr:row>
      <xdr:rowOff>63500</xdr:rowOff>
    </xdr:from>
    <xdr:to>
      <xdr:col>7</xdr:col>
      <xdr:colOff>120650</xdr:colOff>
      <xdr:row>25</xdr:row>
      <xdr:rowOff>25400</xdr:rowOff>
    </xdr:to>
    <xdr:sp macro="" textlink="">
      <xdr:nvSpPr>
        <xdr:cNvPr id="1231777" name="Line 69">
          <a:extLst>
            <a:ext uri="{FF2B5EF4-FFF2-40B4-BE49-F238E27FC236}">
              <a16:creationId xmlns:a16="http://schemas.microsoft.com/office/drawing/2014/main" id="{00000000-0008-0000-0400-0000A1CB1200}"/>
            </a:ext>
          </a:extLst>
        </xdr:cNvPr>
        <xdr:cNvSpPr>
          <a:spLocks noChangeShapeType="1"/>
        </xdr:cNvSpPr>
      </xdr:nvSpPr>
      <xdr:spPr bwMode="auto">
        <a:xfrm>
          <a:off x="3930650" y="4965700"/>
          <a:ext cx="14605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63500</xdr:colOff>
      <xdr:row>24</xdr:row>
      <xdr:rowOff>101600</xdr:rowOff>
    </xdr:from>
    <xdr:to>
      <xdr:col>9</xdr:col>
      <xdr:colOff>190500</xdr:colOff>
      <xdr:row>25</xdr:row>
      <xdr:rowOff>25400</xdr:rowOff>
    </xdr:to>
    <xdr:sp macro="" textlink="">
      <xdr:nvSpPr>
        <xdr:cNvPr id="1231778" name="Line 80">
          <a:extLst>
            <a:ext uri="{FF2B5EF4-FFF2-40B4-BE49-F238E27FC236}">
              <a16:creationId xmlns:a16="http://schemas.microsoft.com/office/drawing/2014/main" id="{00000000-0008-0000-0400-0000A2CB1200}"/>
            </a:ext>
          </a:extLst>
        </xdr:cNvPr>
        <xdr:cNvSpPr>
          <a:spLocks noChangeShapeType="1"/>
        </xdr:cNvSpPr>
      </xdr:nvSpPr>
      <xdr:spPr bwMode="auto">
        <a:xfrm flipH="1" flipV="1">
          <a:off x="5270500" y="5003800"/>
          <a:ext cx="12700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11</xdr:row>
      <xdr:rowOff>0</xdr:rowOff>
    </xdr:from>
    <xdr:to>
      <xdr:col>4</xdr:col>
      <xdr:colOff>381000</xdr:colOff>
      <xdr:row>32</xdr:row>
      <xdr:rowOff>25400</xdr:rowOff>
    </xdr:to>
    <xdr:sp macro="" textlink="">
      <xdr:nvSpPr>
        <xdr:cNvPr id="1231779" name="Line 81">
          <a:extLst>
            <a:ext uri="{FF2B5EF4-FFF2-40B4-BE49-F238E27FC236}">
              <a16:creationId xmlns:a16="http://schemas.microsoft.com/office/drawing/2014/main" id="{00000000-0008-0000-0400-0000A3CB1200}"/>
            </a:ext>
          </a:extLst>
        </xdr:cNvPr>
        <xdr:cNvSpPr>
          <a:spLocks noChangeShapeType="1"/>
        </xdr:cNvSpPr>
      </xdr:nvSpPr>
      <xdr:spPr bwMode="auto">
        <a:xfrm flipV="1">
          <a:off x="2927350" y="2298700"/>
          <a:ext cx="0" cy="415290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342900</xdr:colOff>
      <xdr:row>34</xdr:row>
      <xdr:rowOff>196850</xdr:rowOff>
    </xdr:from>
    <xdr:to>
      <xdr:col>4</xdr:col>
      <xdr:colOff>342900</xdr:colOff>
      <xdr:row>39</xdr:row>
      <xdr:rowOff>203200</xdr:rowOff>
    </xdr:to>
    <xdr:sp macro="" textlink="">
      <xdr:nvSpPr>
        <xdr:cNvPr id="1231780" name="Line 83">
          <a:extLst>
            <a:ext uri="{FF2B5EF4-FFF2-40B4-BE49-F238E27FC236}">
              <a16:creationId xmlns:a16="http://schemas.microsoft.com/office/drawing/2014/main" id="{00000000-0008-0000-0400-0000A4CB1200}"/>
            </a:ext>
          </a:extLst>
        </xdr:cNvPr>
        <xdr:cNvSpPr>
          <a:spLocks noChangeShapeType="1"/>
        </xdr:cNvSpPr>
      </xdr:nvSpPr>
      <xdr:spPr bwMode="auto">
        <a:xfrm flipH="1" flipV="1">
          <a:off x="2889250" y="7010400"/>
          <a:ext cx="0" cy="971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139700</xdr:colOff>
      <xdr:row>38</xdr:row>
      <xdr:rowOff>63500</xdr:rowOff>
    </xdr:from>
    <xdr:to>
      <xdr:col>9</xdr:col>
      <xdr:colOff>152400</xdr:colOff>
      <xdr:row>38</xdr:row>
      <xdr:rowOff>101600</xdr:rowOff>
    </xdr:to>
    <xdr:sp macro="" textlink="">
      <xdr:nvSpPr>
        <xdr:cNvPr id="1231781" name="Line 84">
          <a:extLst>
            <a:ext uri="{FF2B5EF4-FFF2-40B4-BE49-F238E27FC236}">
              <a16:creationId xmlns:a16="http://schemas.microsoft.com/office/drawing/2014/main" id="{00000000-0008-0000-0400-0000A5CB1200}"/>
            </a:ext>
          </a:extLst>
        </xdr:cNvPr>
        <xdr:cNvSpPr>
          <a:spLocks noChangeShapeType="1"/>
        </xdr:cNvSpPr>
      </xdr:nvSpPr>
      <xdr:spPr bwMode="auto">
        <a:xfrm rot="10800000" flipV="1">
          <a:off x="3225800" y="7651750"/>
          <a:ext cx="2133600" cy="38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44450</xdr:colOff>
      <xdr:row>40</xdr:row>
      <xdr:rowOff>44450</xdr:rowOff>
    </xdr:from>
    <xdr:to>
      <xdr:col>7</xdr:col>
      <xdr:colOff>44450</xdr:colOff>
      <xdr:row>40</xdr:row>
      <xdr:rowOff>101600</xdr:rowOff>
    </xdr:to>
    <xdr:sp macro="" textlink="">
      <xdr:nvSpPr>
        <xdr:cNvPr id="1231782" name="Line 118">
          <a:extLst>
            <a:ext uri="{FF2B5EF4-FFF2-40B4-BE49-F238E27FC236}">
              <a16:creationId xmlns:a16="http://schemas.microsoft.com/office/drawing/2014/main" id="{00000000-0008-0000-0400-0000A6CB1200}"/>
            </a:ext>
          </a:extLst>
        </xdr:cNvPr>
        <xdr:cNvSpPr>
          <a:spLocks noChangeShapeType="1"/>
        </xdr:cNvSpPr>
      </xdr:nvSpPr>
      <xdr:spPr bwMode="auto">
        <a:xfrm flipH="1" flipV="1">
          <a:off x="4000500" y="8026400"/>
          <a:ext cx="0" cy="5715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6350</xdr:rowOff>
    </xdr:to>
    <xdr:sp macro="" textlink="">
      <xdr:nvSpPr>
        <xdr:cNvPr id="1231783" name="Freeform 179">
          <a:extLst>
            <a:ext uri="{FF2B5EF4-FFF2-40B4-BE49-F238E27FC236}">
              <a16:creationId xmlns:a16="http://schemas.microsoft.com/office/drawing/2014/main" id="{00000000-0008-0000-0400-0000A7CB1200}"/>
            </a:ext>
          </a:extLst>
        </xdr:cNvPr>
        <xdr:cNvSpPr>
          <a:spLocks/>
        </xdr:cNvSpPr>
      </xdr:nvSpPr>
      <xdr:spPr bwMode="auto">
        <a:xfrm>
          <a:off x="13785850" y="5092700"/>
          <a:ext cx="0" cy="6350"/>
        </a:xfrm>
        <a:custGeom>
          <a:avLst/>
          <a:gdLst>
            <a:gd name="T0" fmla="*/ 0 w 150"/>
            <a:gd name="T1" fmla="*/ 0 h 1"/>
            <a:gd name="T2" fmla="*/ 0 w 15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0" h="1">
              <a:moveTo>
                <a:pt x="0" y="0"/>
              </a:moveTo>
              <a:lnTo>
                <a:pt x="150" y="0"/>
              </a:lnTo>
            </a:path>
          </a:pathLst>
        </a:custGeom>
        <a:noFill/>
        <a:ln w="63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381000</xdr:colOff>
      <xdr:row>38</xdr:row>
      <xdr:rowOff>63500</xdr:rowOff>
    </xdr:from>
    <xdr:to>
      <xdr:col>8</xdr:col>
      <xdr:colOff>400050</xdr:colOff>
      <xdr:row>44</xdr:row>
      <xdr:rowOff>127000</xdr:rowOff>
    </xdr:to>
    <xdr:sp macro="" textlink="">
      <xdr:nvSpPr>
        <xdr:cNvPr id="1231784" name="Line 62">
          <a:extLst>
            <a:ext uri="{FF2B5EF4-FFF2-40B4-BE49-F238E27FC236}">
              <a16:creationId xmlns:a16="http://schemas.microsoft.com/office/drawing/2014/main" id="{00000000-0008-0000-0400-0000A8CB1200}"/>
            </a:ext>
          </a:extLst>
        </xdr:cNvPr>
        <xdr:cNvSpPr>
          <a:spLocks noChangeShapeType="1"/>
        </xdr:cNvSpPr>
      </xdr:nvSpPr>
      <xdr:spPr bwMode="auto">
        <a:xfrm flipV="1">
          <a:off x="4991100" y="7651750"/>
          <a:ext cx="19050" cy="12509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114300</xdr:rowOff>
    </xdr:from>
    <xdr:to>
      <xdr:col>8</xdr:col>
      <xdr:colOff>0</xdr:colOff>
      <xdr:row>47</xdr:row>
      <xdr:rowOff>114300</xdr:rowOff>
    </xdr:to>
    <xdr:sp macro="" textlink="">
      <xdr:nvSpPr>
        <xdr:cNvPr id="1231785" name="Line 180">
          <a:extLst>
            <a:ext uri="{FF2B5EF4-FFF2-40B4-BE49-F238E27FC236}">
              <a16:creationId xmlns:a16="http://schemas.microsoft.com/office/drawing/2014/main" id="{00000000-0008-0000-0400-0000A9CB1200}"/>
            </a:ext>
          </a:extLst>
        </xdr:cNvPr>
        <xdr:cNvSpPr>
          <a:spLocks noChangeShapeType="1"/>
        </xdr:cNvSpPr>
      </xdr:nvSpPr>
      <xdr:spPr bwMode="auto">
        <a:xfrm>
          <a:off x="3956050" y="9334500"/>
          <a:ext cx="654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47</xdr:row>
      <xdr:rowOff>114300</xdr:rowOff>
    </xdr:from>
    <xdr:to>
      <xdr:col>14</xdr:col>
      <xdr:colOff>0</xdr:colOff>
      <xdr:row>47</xdr:row>
      <xdr:rowOff>114300</xdr:rowOff>
    </xdr:to>
    <xdr:cxnSp macro="">
      <xdr:nvCxnSpPr>
        <xdr:cNvPr id="1231786" name="AutoShape 183">
          <a:extLst>
            <a:ext uri="{FF2B5EF4-FFF2-40B4-BE49-F238E27FC236}">
              <a16:creationId xmlns:a16="http://schemas.microsoft.com/office/drawing/2014/main" id="{00000000-0008-0000-0400-0000AACB1200}"/>
            </a:ext>
          </a:extLst>
        </xdr:cNvPr>
        <xdr:cNvCxnSpPr>
          <a:cxnSpLocks noChangeShapeType="1"/>
        </xdr:cNvCxnSpPr>
      </xdr:nvCxnSpPr>
      <xdr:spPr bwMode="auto">
        <a:xfrm>
          <a:off x="6375400" y="9334500"/>
          <a:ext cx="8318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298450</xdr:colOff>
      <xdr:row>48</xdr:row>
      <xdr:rowOff>0</xdr:rowOff>
    </xdr:from>
    <xdr:to>
      <xdr:col>10</xdr:col>
      <xdr:colOff>298450</xdr:colOff>
      <xdr:row>49</xdr:row>
      <xdr:rowOff>101600</xdr:rowOff>
    </xdr:to>
    <xdr:cxnSp macro="">
      <xdr:nvCxnSpPr>
        <xdr:cNvPr id="1231787" name="AutoShape 181">
          <a:extLst>
            <a:ext uri="{FF2B5EF4-FFF2-40B4-BE49-F238E27FC236}">
              <a16:creationId xmlns:a16="http://schemas.microsoft.com/office/drawing/2014/main" id="{00000000-0008-0000-0400-0000ABCB1200}"/>
            </a:ext>
          </a:extLst>
        </xdr:cNvPr>
        <xdr:cNvCxnSpPr>
          <a:cxnSpLocks noChangeShapeType="1"/>
        </xdr:cNvCxnSpPr>
      </xdr:nvCxnSpPr>
      <xdr:spPr bwMode="auto">
        <a:xfrm flipV="1">
          <a:off x="5930900" y="9448800"/>
          <a:ext cx="0" cy="165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0</xdr:colOff>
      <xdr:row>49</xdr:row>
      <xdr:rowOff>101600</xdr:rowOff>
    </xdr:from>
    <xdr:to>
      <xdr:col>10</xdr:col>
      <xdr:colOff>298450</xdr:colOff>
      <xdr:row>49</xdr:row>
      <xdr:rowOff>101600</xdr:rowOff>
    </xdr:to>
    <xdr:sp macro="" textlink="">
      <xdr:nvSpPr>
        <xdr:cNvPr id="1231788" name="Line 182">
          <a:extLst>
            <a:ext uri="{FF2B5EF4-FFF2-40B4-BE49-F238E27FC236}">
              <a16:creationId xmlns:a16="http://schemas.microsoft.com/office/drawing/2014/main" id="{00000000-0008-0000-0400-0000ACCB1200}"/>
            </a:ext>
          </a:extLst>
        </xdr:cNvPr>
        <xdr:cNvSpPr>
          <a:spLocks noChangeShapeType="1"/>
        </xdr:cNvSpPr>
      </xdr:nvSpPr>
      <xdr:spPr bwMode="auto">
        <a:xfrm flipV="1">
          <a:off x="3956050" y="961390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53</xdr:row>
      <xdr:rowOff>107950</xdr:rowOff>
    </xdr:from>
    <xdr:to>
      <xdr:col>7</xdr:col>
      <xdr:colOff>654050</xdr:colOff>
      <xdr:row>53</xdr:row>
      <xdr:rowOff>107950</xdr:rowOff>
    </xdr:to>
    <xdr:sp macro="" textlink="">
      <xdr:nvSpPr>
        <xdr:cNvPr id="1231789" name="Line 184">
          <a:extLst>
            <a:ext uri="{FF2B5EF4-FFF2-40B4-BE49-F238E27FC236}">
              <a16:creationId xmlns:a16="http://schemas.microsoft.com/office/drawing/2014/main" id="{00000000-0008-0000-0400-0000ADCB1200}"/>
            </a:ext>
          </a:extLst>
        </xdr:cNvPr>
        <xdr:cNvSpPr>
          <a:spLocks noChangeShapeType="1"/>
        </xdr:cNvSpPr>
      </xdr:nvSpPr>
      <xdr:spPr bwMode="auto">
        <a:xfrm flipV="1">
          <a:off x="3956050" y="10160000"/>
          <a:ext cx="654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53</xdr:row>
      <xdr:rowOff>88900</xdr:rowOff>
    </xdr:from>
    <xdr:to>
      <xdr:col>13</xdr:col>
      <xdr:colOff>196850</xdr:colOff>
      <xdr:row>53</xdr:row>
      <xdr:rowOff>88900</xdr:rowOff>
    </xdr:to>
    <xdr:cxnSp macro="">
      <xdr:nvCxnSpPr>
        <xdr:cNvPr id="1231790" name="AutoShape 187">
          <a:extLst>
            <a:ext uri="{FF2B5EF4-FFF2-40B4-BE49-F238E27FC236}">
              <a16:creationId xmlns:a16="http://schemas.microsoft.com/office/drawing/2014/main" id="{00000000-0008-0000-0400-0000AECB1200}"/>
            </a:ext>
          </a:extLst>
        </xdr:cNvPr>
        <xdr:cNvCxnSpPr>
          <a:cxnSpLocks noChangeShapeType="1"/>
        </xdr:cNvCxnSpPr>
      </xdr:nvCxnSpPr>
      <xdr:spPr bwMode="auto">
        <a:xfrm>
          <a:off x="6375400" y="10140950"/>
          <a:ext cx="8318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298450</xdr:colOff>
      <xdr:row>54</xdr:row>
      <xdr:rowOff>0</xdr:rowOff>
    </xdr:from>
    <xdr:to>
      <xdr:col>10</xdr:col>
      <xdr:colOff>298450</xdr:colOff>
      <xdr:row>55</xdr:row>
      <xdr:rowOff>101600</xdr:rowOff>
    </xdr:to>
    <xdr:cxnSp macro="">
      <xdr:nvCxnSpPr>
        <xdr:cNvPr id="1231791" name="AutoShape 185">
          <a:extLst>
            <a:ext uri="{FF2B5EF4-FFF2-40B4-BE49-F238E27FC236}">
              <a16:creationId xmlns:a16="http://schemas.microsoft.com/office/drawing/2014/main" id="{00000000-0008-0000-0400-0000AFCB1200}"/>
            </a:ext>
          </a:extLst>
        </xdr:cNvPr>
        <xdr:cNvCxnSpPr>
          <a:cxnSpLocks noChangeShapeType="1"/>
        </xdr:cNvCxnSpPr>
      </xdr:nvCxnSpPr>
      <xdr:spPr bwMode="auto">
        <a:xfrm flipV="1">
          <a:off x="5930900" y="10261600"/>
          <a:ext cx="0" cy="165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0</xdr:colOff>
      <xdr:row>55</xdr:row>
      <xdr:rowOff>101600</xdr:rowOff>
    </xdr:from>
    <xdr:to>
      <xdr:col>10</xdr:col>
      <xdr:colOff>298450</xdr:colOff>
      <xdr:row>55</xdr:row>
      <xdr:rowOff>101600</xdr:rowOff>
    </xdr:to>
    <xdr:sp macro="" textlink="">
      <xdr:nvSpPr>
        <xdr:cNvPr id="1231792" name="Line 186">
          <a:extLst>
            <a:ext uri="{FF2B5EF4-FFF2-40B4-BE49-F238E27FC236}">
              <a16:creationId xmlns:a16="http://schemas.microsoft.com/office/drawing/2014/main" id="{00000000-0008-0000-0400-0000B0CB1200}"/>
            </a:ext>
          </a:extLst>
        </xdr:cNvPr>
        <xdr:cNvSpPr>
          <a:spLocks noChangeShapeType="1"/>
        </xdr:cNvSpPr>
      </xdr:nvSpPr>
      <xdr:spPr bwMode="auto">
        <a:xfrm>
          <a:off x="3956050" y="1042670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45</xdr:row>
      <xdr:rowOff>107950</xdr:rowOff>
    </xdr:from>
    <xdr:to>
      <xdr:col>9</xdr:col>
      <xdr:colOff>57150</xdr:colOff>
      <xdr:row>45</xdr:row>
      <xdr:rowOff>107950</xdr:rowOff>
    </xdr:to>
    <xdr:sp macro="" textlink="">
      <xdr:nvSpPr>
        <xdr:cNvPr id="1231793" name="Line 83">
          <a:extLst>
            <a:ext uri="{FF2B5EF4-FFF2-40B4-BE49-F238E27FC236}">
              <a16:creationId xmlns:a16="http://schemas.microsoft.com/office/drawing/2014/main" id="{00000000-0008-0000-0400-0000B1CB1200}"/>
            </a:ext>
          </a:extLst>
        </xdr:cNvPr>
        <xdr:cNvSpPr>
          <a:spLocks noChangeShapeType="1"/>
        </xdr:cNvSpPr>
      </xdr:nvSpPr>
      <xdr:spPr bwMode="auto">
        <a:xfrm flipH="1" flipV="1">
          <a:off x="3079750" y="9074150"/>
          <a:ext cx="21844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33</xdr:row>
      <xdr:rowOff>190500</xdr:rowOff>
    </xdr:from>
    <xdr:to>
      <xdr:col>9</xdr:col>
      <xdr:colOff>190500</xdr:colOff>
      <xdr:row>34</xdr:row>
      <xdr:rowOff>0</xdr:rowOff>
    </xdr:to>
    <xdr:sp macro="" textlink="">
      <xdr:nvSpPr>
        <xdr:cNvPr id="1231794" name="Line 83">
          <a:extLst>
            <a:ext uri="{FF2B5EF4-FFF2-40B4-BE49-F238E27FC236}">
              <a16:creationId xmlns:a16="http://schemas.microsoft.com/office/drawing/2014/main" id="{00000000-0008-0000-0400-0000B2CB1200}"/>
            </a:ext>
          </a:extLst>
        </xdr:cNvPr>
        <xdr:cNvSpPr>
          <a:spLocks noChangeShapeType="1"/>
        </xdr:cNvSpPr>
      </xdr:nvSpPr>
      <xdr:spPr bwMode="auto">
        <a:xfrm flipH="1">
          <a:off x="3435350" y="6807200"/>
          <a:ext cx="1962150" cy="6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209550</xdr:colOff>
      <xdr:row>33</xdr:row>
      <xdr:rowOff>120650</xdr:rowOff>
    </xdr:from>
    <xdr:to>
      <xdr:col>6</xdr:col>
      <xdr:colOff>342900</xdr:colOff>
      <xdr:row>34</xdr:row>
      <xdr:rowOff>95250</xdr:rowOff>
    </xdr:to>
    <xdr:sp macro="" textlink="">
      <xdr:nvSpPr>
        <xdr:cNvPr id="1231795" name="Line 80">
          <a:extLst>
            <a:ext uri="{FF2B5EF4-FFF2-40B4-BE49-F238E27FC236}">
              <a16:creationId xmlns:a16="http://schemas.microsoft.com/office/drawing/2014/main" id="{00000000-0008-0000-0400-0000B3CB1200}"/>
            </a:ext>
          </a:extLst>
        </xdr:cNvPr>
        <xdr:cNvSpPr>
          <a:spLocks noChangeShapeType="1"/>
        </xdr:cNvSpPr>
      </xdr:nvSpPr>
      <xdr:spPr bwMode="auto">
        <a:xfrm>
          <a:off x="3644900" y="6737350"/>
          <a:ext cx="133350" cy="171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330200</xdr:colOff>
      <xdr:row>40</xdr:row>
      <xdr:rowOff>101600</xdr:rowOff>
    </xdr:from>
    <xdr:to>
      <xdr:col>8</xdr:col>
      <xdr:colOff>438150</xdr:colOff>
      <xdr:row>41</xdr:row>
      <xdr:rowOff>25400</xdr:rowOff>
    </xdr:to>
    <xdr:sp macro="" textlink="">
      <xdr:nvSpPr>
        <xdr:cNvPr id="1231796" name="Line 80">
          <a:extLst>
            <a:ext uri="{FF2B5EF4-FFF2-40B4-BE49-F238E27FC236}">
              <a16:creationId xmlns:a16="http://schemas.microsoft.com/office/drawing/2014/main" id="{00000000-0008-0000-0400-0000B4CB1200}"/>
            </a:ext>
          </a:extLst>
        </xdr:cNvPr>
        <xdr:cNvSpPr>
          <a:spLocks noChangeShapeType="1"/>
        </xdr:cNvSpPr>
      </xdr:nvSpPr>
      <xdr:spPr bwMode="auto">
        <a:xfrm flipV="1">
          <a:off x="4940300" y="8083550"/>
          <a:ext cx="10795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82550</xdr:colOff>
      <xdr:row>40</xdr:row>
      <xdr:rowOff>146050</xdr:rowOff>
    </xdr:from>
    <xdr:to>
      <xdr:col>8</xdr:col>
      <xdr:colOff>190500</xdr:colOff>
      <xdr:row>41</xdr:row>
      <xdr:rowOff>57150</xdr:rowOff>
    </xdr:to>
    <xdr:sp macro="" textlink="">
      <xdr:nvSpPr>
        <xdr:cNvPr id="1231797" name="Line 80">
          <a:extLst>
            <a:ext uri="{FF2B5EF4-FFF2-40B4-BE49-F238E27FC236}">
              <a16:creationId xmlns:a16="http://schemas.microsoft.com/office/drawing/2014/main" id="{00000000-0008-0000-0400-0000B5CB1200}"/>
            </a:ext>
          </a:extLst>
        </xdr:cNvPr>
        <xdr:cNvSpPr>
          <a:spLocks noChangeShapeType="1"/>
        </xdr:cNvSpPr>
      </xdr:nvSpPr>
      <xdr:spPr bwMode="auto">
        <a:xfrm flipV="1">
          <a:off x="4692650" y="8128000"/>
          <a:ext cx="10795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8</xdr:row>
      <xdr:rowOff>101600</xdr:rowOff>
    </xdr:from>
    <xdr:to>
      <xdr:col>6</xdr:col>
      <xdr:colOff>228600</xdr:colOff>
      <xdr:row>10</xdr:row>
      <xdr:rowOff>101600</xdr:rowOff>
    </xdr:to>
    <xdr:cxnSp macro="">
      <xdr:nvCxnSpPr>
        <xdr:cNvPr id="1231798" name="Gerader Verbinder 32">
          <a:extLst>
            <a:ext uri="{FF2B5EF4-FFF2-40B4-BE49-F238E27FC236}">
              <a16:creationId xmlns:a16="http://schemas.microsoft.com/office/drawing/2014/main" id="{00000000-0008-0000-0400-0000B6CB1200}"/>
            </a:ext>
          </a:extLst>
        </xdr:cNvPr>
        <xdr:cNvCxnSpPr>
          <a:cxnSpLocks noChangeShapeType="1"/>
        </xdr:cNvCxnSpPr>
      </xdr:nvCxnSpPr>
      <xdr:spPr bwMode="auto">
        <a:xfrm flipH="1">
          <a:off x="3663950" y="1797050"/>
          <a:ext cx="0" cy="4000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</xdr:row>
      <xdr:rowOff>146050</xdr:rowOff>
    </xdr:from>
    <xdr:to>
      <xdr:col>8</xdr:col>
      <xdr:colOff>0</xdr:colOff>
      <xdr:row>8</xdr:row>
      <xdr:rowOff>114300</xdr:rowOff>
    </xdr:to>
    <xdr:cxnSp macro="">
      <xdr:nvCxnSpPr>
        <xdr:cNvPr id="1231799" name="Gerader Verbinder 145">
          <a:extLst>
            <a:ext uri="{FF2B5EF4-FFF2-40B4-BE49-F238E27FC236}">
              <a16:creationId xmlns:a16="http://schemas.microsoft.com/office/drawing/2014/main" id="{00000000-0008-0000-0400-0000B7CB1200}"/>
            </a:ext>
          </a:extLst>
        </xdr:cNvPr>
        <xdr:cNvCxnSpPr>
          <a:cxnSpLocks noChangeShapeType="1"/>
        </xdr:cNvCxnSpPr>
      </xdr:nvCxnSpPr>
      <xdr:spPr bwMode="auto">
        <a:xfrm flipV="1">
          <a:off x="3086100" y="1651000"/>
          <a:ext cx="1524000" cy="15875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571500</xdr:colOff>
      <xdr:row>38</xdr:row>
      <xdr:rowOff>38100</xdr:rowOff>
    </xdr:from>
    <xdr:to>
      <xdr:col>9</xdr:col>
      <xdr:colOff>12700</xdr:colOff>
      <xdr:row>38</xdr:row>
      <xdr:rowOff>88900</xdr:rowOff>
    </xdr:to>
    <xdr:sp macro="" textlink="">
      <xdr:nvSpPr>
        <xdr:cNvPr id="1231800" name="Ellipse 2">
          <a:extLst>
            <a:ext uri="{FF2B5EF4-FFF2-40B4-BE49-F238E27FC236}">
              <a16:creationId xmlns:a16="http://schemas.microsoft.com/office/drawing/2014/main" id="{00000000-0008-0000-0400-0000B8CB1200}"/>
            </a:ext>
          </a:extLst>
        </xdr:cNvPr>
        <xdr:cNvSpPr>
          <a:spLocks noChangeArrowheads="1"/>
        </xdr:cNvSpPr>
      </xdr:nvSpPr>
      <xdr:spPr bwMode="auto">
        <a:xfrm>
          <a:off x="5181600" y="7626350"/>
          <a:ext cx="38100" cy="50800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9</xdr:col>
      <xdr:colOff>0</xdr:colOff>
      <xdr:row>51</xdr:row>
      <xdr:rowOff>120650</xdr:rowOff>
    </xdr:from>
    <xdr:to>
      <xdr:col>14</xdr:col>
      <xdr:colOff>0</xdr:colOff>
      <xdr:row>51</xdr:row>
      <xdr:rowOff>120650</xdr:rowOff>
    </xdr:to>
    <xdr:sp macro="" textlink="">
      <xdr:nvSpPr>
        <xdr:cNvPr id="1231801" name="Line 186">
          <a:extLst>
            <a:ext uri="{FF2B5EF4-FFF2-40B4-BE49-F238E27FC236}">
              <a16:creationId xmlns:a16="http://schemas.microsoft.com/office/drawing/2014/main" id="{00000000-0008-0000-0400-0000B9CB1200}"/>
            </a:ext>
          </a:extLst>
        </xdr:cNvPr>
        <xdr:cNvSpPr>
          <a:spLocks noChangeShapeType="1"/>
        </xdr:cNvSpPr>
      </xdr:nvSpPr>
      <xdr:spPr bwMode="auto">
        <a:xfrm flipV="1">
          <a:off x="5207000" y="9899650"/>
          <a:ext cx="200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25400</xdr:colOff>
      <xdr:row>33</xdr:row>
      <xdr:rowOff>114300</xdr:rowOff>
    </xdr:from>
    <xdr:to>
      <xdr:col>9</xdr:col>
      <xdr:colOff>196850</xdr:colOff>
      <xdr:row>34</xdr:row>
      <xdr:rowOff>95250</xdr:rowOff>
    </xdr:to>
    <xdr:sp macro="" textlink="">
      <xdr:nvSpPr>
        <xdr:cNvPr id="1231802" name="Line 51">
          <a:extLst>
            <a:ext uri="{FF2B5EF4-FFF2-40B4-BE49-F238E27FC236}">
              <a16:creationId xmlns:a16="http://schemas.microsoft.com/office/drawing/2014/main" id="{00000000-0008-0000-0400-0000BACB1200}"/>
            </a:ext>
          </a:extLst>
        </xdr:cNvPr>
        <xdr:cNvSpPr>
          <a:spLocks noChangeShapeType="1"/>
        </xdr:cNvSpPr>
      </xdr:nvSpPr>
      <xdr:spPr bwMode="auto">
        <a:xfrm>
          <a:off x="5232400" y="6731000"/>
          <a:ext cx="171450" cy="1778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25400</xdr:colOff>
      <xdr:row>8</xdr:row>
      <xdr:rowOff>50800</xdr:rowOff>
    </xdr:from>
    <xdr:to>
      <xdr:col>9</xdr:col>
      <xdr:colOff>165100</xdr:colOff>
      <xdr:row>8</xdr:row>
      <xdr:rowOff>196850</xdr:rowOff>
    </xdr:to>
    <xdr:sp macro="" textlink="">
      <xdr:nvSpPr>
        <xdr:cNvPr id="1231803" name="Line 22">
          <a:extLst>
            <a:ext uri="{FF2B5EF4-FFF2-40B4-BE49-F238E27FC236}">
              <a16:creationId xmlns:a16="http://schemas.microsoft.com/office/drawing/2014/main" id="{00000000-0008-0000-0400-0000BBCB1200}"/>
            </a:ext>
          </a:extLst>
        </xdr:cNvPr>
        <xdr:cNvSpPr>
          <a:spLocks noChangeShapeType="1"/>
        </xdr:cNvSpPr>
      </xdr:nvSpPr>
      <xdr:spPr bwMode="auto">
        <a:xfrm>
          <a:off x="5232400" y="1746250"/>
          <a:ext cx="139700" cy="1460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33</xdr:row>
      <xdr:rowOff>114300</xdr:rowOff>
    </xdr:from>
    <xdr:to>
      <xdr:col>5</xdr:col>
      <xdr:colOff>133350</xdr:colOff>
      <xdr:row>38</xdr:row>
      <xdr:rowOff>101600</xdr:rowOff>
    </xdr:to>
    <xdr:sp macro="" textlink="">
      <xdr:nvSpPr>
        <xdr:cNvPr id="1231804" name="Line 118">
          <a:extLst>
            <a:ext uri="{FF2B5EF4-FFF2-40B4-BE49-F238E27FC236}">
              <a16:creationId xmlns:a16="http://schemas.microsoft.com/office/drawing/2014/main" id="{00000000-0008-0000-0400-0000BCCB1200}"/>
            </a:ext>
          </a:extLst>
        </xdr:cNvPr>
        <xdr:cNvSpPr>
          <a:spLocks noChangeShapeType="1"/>
        </xdr:cNvSpPr>
      </xdr:nvSpPr>
      <xdr:spPr bwMode="auto">
        <a:xfrm flipH="1" flipV="1">
          <a:off x="3219450" y="6731000"/>
          <a:ext cx="0" cy="95885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539750</xdr:colOff>
      <xdr:row>33</xdr:row>
      <xdr:rowOff>114300</xdr:rowOff>
    </xdr:from>
    <xdr:to>
      <xdr:col>5</xdr:col>
      <xdr:colOff>133350</xdr:colOff>
      <xdr:row>33</xdr:row>
      <xdr:rowOff>114300</xdr:rowOff>
    </xdr:to>
    <xdr:sp macro="" textlink="">
      <xdr:nvSpPr>
        <xdr:cNvPr id="1231805" name="Line 118">
          <a:extLst>
            <a:ext uri="{FF2B5EF4-FFF2-40B4-BE49-F238E27FC236}">
              <a16:creationId xmlns:a16="http://schemas.microsoft.com/office/drawing/2014/main" id="{00000000-0008-0000-0400-0000BDCB1200}"/>
            </a:ext>
          </a:extLst>
        </xdr:cNvPr>
        <xdr:cNvSpPr>
          <a:spLocks noChangeShapeType="1"/>
        </xdr:cNvSpPr>
      </xdr:nvSpPr>
      <xdr:spPr bwMode="auto">
        <a:xfrm flipH="1">
          <a:off x="3086100" y="6731000"/>
          <a:ext cx="13335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12700</xdr:colOff>
      <xdr:row>29</xdr:row>
      <xdr:rowOff>44450</xdr:rowOff>
    </xdr:from>
    <xdr:to>
      <xdr:col>9</xdr:col>
      <xdr:colOff>234950</xdr:colOff>
      <xdr:row>29</xdr:row>
      <xdr:rowOff>57150</xdr:rowOff>
    </xdr:to>
    <xdr:sp macro="" textlink="">
      <xdr:nvSpPr>
        <xdr:cNvPr id="1231806" name="Line 83">
          <a:extLst>
            <a:ext uri="{FF2B5EF4-FFF2-40B4-BE49-F238E27FC236}">
              <a16:creationId xmlns:a16="http://schemas.microsoft.com/office/drawing/2014/main" id="{00000000-0008-0000-0400-0000BECB1200}"/>
            </a:ext>
          </a:extLst>
        </xdr:cNvPr>
        <xdr:cNvSpPr>
          <a:spLocks noChangeShapeType="1"/>
        </xdr:cNvSpPr>
      </xdr:nvSpPr>
      <xdr:spPr bwMode="auto">
        <a:xfrm flipH="1">
          <a:off x="3448050" y="5899150"/>
          <a:ext cx="1993900" cy="127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336550</xdr:colOff>
      <xdr:row>24</xdr:row>
      <xdr:rowOff>146050</xdr:rowOff>
    </xdr:from>
    <xdr:to>
      <xdr:col>9</xdr:col>
      <xdr:colOff>190500</xdr:colOff>
      <xdr:row>24</xdr:row>
      <xdr:rowOff>146050</xdr:rowOff>
    </xdr:to>
    <xdr:sp macro="" textlink="">
      <xdr:nvSpPr>
        <xdr:cNvPr id="1231807" name="Line 83">
          <a:extLst>
            <a:ext uri="{FF2B5EF4-FFF2-40B4-BE49-F238E27FC236}">
              <a16:creationId xmlns:a16="http://schemas.microsoft.com/office/drawing/2014/main" id="{00000000-0008-0000-0400-0000BFCB1200}"/>
            </a:ext>
          </a:extLst>
        </xdr:cNvPr>
        <xdr:cNvSpPr>
          <a:spLocks noChangeShapeType="1"/>
        </xdr:cNvSpPr>
      </xdr:nvSpPr>
      <xdr:spPr bwMode="auto">
        <a:xfrm flipH="1">
          <a:off x="3422650" y="504825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63500</xdr:colOff>
      <xdr:row>6</xdr:row>
      <xdr:rowOff>298450</xdr:rowOff>
    </xdr:from>
    <xdr:to>
      <xdr:col>9</xdr:col>
      <xdr:colOff>76200</xdr:colOff>
      <xdr:row>41</xdr:row>
      <xdr:rowOff>101600</xdr:rowOff>
    </xdr:to>
    <xdr:cxnSp macro="">
      <xdr:nvCxnSpPr>
        <xdr:cNvPr id="1231808" name="Gerader Verbinder 5">
          <a:extLst>
            <a:ext uri="{FF2B5EF4-FFF2-40B4-BE49-F238E27FC236}">
              <a16:creationId xmlns:a16="http://schemas.microsoft.com/office/drawing/2014/main" id="{00000000-0008-0000-0400-0000C0CB1200}"/>
            </a:ext>
          </a:extLst>
        </xdr:cNvPr>
        <xdr:cNvCxnSpPr>
          <a:cxnSpLocks noChangeShapeType="1"/>
        </xdr:cNvCxnSpPr>
      </xdr:nvCxnSpPr>
      <xdr:spPr bwMode="auto">
        <a:xfrm flipH="1">
          <a:off x="5270500" y="1504950"/>
          <a:ext cx="12700" cy="6769100"/>
        </a:xfrm>
        <a:prstGeom prst="line">
          <a:avLst/>
        </a:prstGeom>
        <a:noFill/>
        <a:ln w="6350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101600</xdr:colOff>
      <xdr:row>38</xdr:row>
      <xdr:rowOff>38100</xdr:rowOff>
    </xdr:from>
    <xdr:to>
      <xdr:col>6</xdr:col>
      <xdr:colOff>203200</xdr:colOff>
      <xdr:row>38</xdr:row>
      <xdr:rowOff>139700</xdr:rowOff>
    </xdr:to>
    <xdr:sp macro="" textlink="">
      <xdr:nvSpPr>
        <xdr:cNvPr id="1231809" name="Line 80">
          <a:extLst>
            <a:ext uri="{FF2B5EF4-FFF2-40B4-BE49-F238E27FC236}">
              <a16:creationId xmlns:a16="http://schemas.microsoft.com/office/drawing/2014/main" id="{00000000-0008-0000-0400-0000C1CB1200}"/>
            </a:ext>
          </a:extLst>
        </xdr:cNvPr>
        <xdr:cNvSpPr>
          <a:spLocks noChangeShapeType="1"/>
        </xdr:cNvSpPr>
      </xdr:nvSpPr>
      <xdr:spPr bwMode="auto">
        <a:xfrm flipV="1">
          <a:off x="3536950" y="7626350"/>
          <a:ext cx="10160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38</xdr:row>
      <xdr:rowOff>6350</xdr:rowOff>
    </xdr:from>
    <xdr:to>
      <xdr:col>9</xdr:col>
      <xdr:colOff>133350</xdr:colOff>
      <xdr:row>38</xdr:row>
      <xdr:rowOff>107950</xdr:rowOff>
    </xdr:to>
    <xdr:sp macro="" textlink="">
      <xdr:nvSpPr>
        <xdr:cNvPr id="1231810" name="Line 80">
          <a:extLst>
            <a:ext uri="{FF2B5EF4-FFF2-40B4-BE49-F238E27FC236}">
              <a16:creationId xmlns:a16="http://schemas.microsoft.com/office/drawing/2014/main" id="{00000000-0008-0000-0400-0000C2CB1200}"/>
            </a:ext>
          </a:extLst>
        </xdr:cNvPr>
        <xdr:cNvSpPr>
          <a:spLocks noChangeShapeType="1"/>
        </xdr:cNvSpPr>
      </xdr:nvSpPr>
      <xdr:spPr bwMode="auto">
        <a:xfrm flipV="1">
          <a:off x="5226050" y="7594600"/>
          <a:ext cx="11430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20</xdr:row>
      <xdr:rowOff>80010</xdr:rowOff>
    </xdr:from>
    <xdr:to>
      <xdr:col>8</xdr:col>
      <xdr:colOff>266700</xdr:colOff>
      <xdr:row>21</xdr:row>
      <xdr:rowOff>114388</xdr:rowOff>
    </xdr:to>
    <xdr:sp macro="" textlink="">
      <xdr:nvSpPr>
        <xdr:cNvPr id="851240" name="Ellipse 73">
          <a:extLst>
            <a:ext uri="{FF2B5EF4-FFF2-40B4-BE49-F238E27FC236}">
              <a16:creationId xmlns:a16="http://schemas.microsoft.com/office/drawing/2014/main" id="{00000000-0008-0000-0400-000028FD0C00}"/>
            </a:ext>
          </a:extLst>
        </xdr:cNvPr>
        <xdr:cNvSpPr>
          <a:spLocks noChangeArrowheads="1"/>
        </xdr:cNvSpPr>
      </xdr:nvSpPr>
      <xdr:spPr bwMode="auto">
        <a:xfrm>
          <a:off x="4629150" y="4276725"/>
          <a:ext cx="266700" cy="22860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A1</a:t>
          </a:r>
        </a:p>
      </xdr:txBody>
    </xdr:sp>
    <xdr:clientData/>
  </xdr:twoCellAnchor>
  <xdr:twoCellAnchor>
    <xdr:from>
      <xdr:col>8</xdr:col>
      <xdr:colOff>247650</xdr:colOff>
      <xdr:row>9</xdr:row>
      <xdr:rowOff>193040</xdr:rowOff>
    </xdr:from>
    <xdr:to>
      <xdr:col>8</xdr:col>
      <xdr:colOff>514350</xdr:colOff>
      <xdr:row>11</xdr:row>
      <xdr:rowOff>17956</xdr:rowOff>
    </xdr:to>
    <xdr:sp macro="" textlink="">
      <xdr:nvSpPr>
        <xdr:cNvPr id="851241" name="Ellipse 74">
          <a:extLst>
            <a:ext uri="{FF2B5EF4-FFF2-40B4-BE49-F238E27FC236}">
              <a16:creationId xmlns:a16="http://schemas.microsoft.com/office/drawing/2014/main" id="{00000000-0008-0000-0400-000029FD0C00}"/>
            </a:ext>
          </a:extLst>
        </xdr:cNvPr>
        <xdr:cNvSpPr>
          <a:spLocks noChangeArrowheads="1"/>
        </xdr:cNvSpPr>
      </xdr:nvSpPr>
      <xdr:spPr bwMode="auto">
        <a:xfrm>
          <a:off x="4876800" y="2095500"/>
          <a:ext cx="266700" cy="24765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A2</a:t>
          </a:r>
        </a:p>
      </xdr:txBody>
    </xdr:sp>
    <xdr:clientData/>
  </xdr:twoCellAnchor>
  <xdr:twoCellAnchor>
    <xdr:from>
      <xdr:col>8</xdr:col>
      <xdr:colOff>387350</xdr:colOff>
      <xdr:row>7</xdr:row>
      <xdr:rowOff>165100</xdr:rowOff>
    </xdr:from>
    <xdr:to>
      <xdr:col>8</xdr:col>
      <xdr:colOff>539750</xdr:colOff>
      <xdr:row>9</xdr:row>
      <xdr:rowOff>196850</xdr:rowOff>
    </xdr:to>
    <xdr:cxnSp macro="">
      <xdr:nvCxnSpPr>
        <xdr:cNvPr id="1231813" name="AutoShape 20">
          <a:extLst>
            <a:ext uri="{FF2B5EF4-FFF2-40B4-BE49-F238E27FC236}">
              <a16:creationId xmlns:a16="http://schemas.microsoft.com/office/drawing/2014/main" id="{00000000-0008-0000-0400-0000C5CB1200}"/>
            </a:ext>
          </a:extLst>
        </xdr:cNvPr>
        <xdr:cNvCxnSpPr>
          <a:cxnSpLocks noChangeShapeType="1"/>
          <a:stCxn id="851241" idx="0"/>
        </xdr:cNvCxnSpPr>
      </xdr:nvCxnSpPr>
      <xdr:spPr bwMode="auto">
        <a:xfrm flipV="1">
          <a:off x="4997450" y="1670050"/>
          <a:ext cx="152400" cy="419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oval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571500</xdr:colOff>
      <xdr:row>36</xdr:row>
      <xdr:rowOff>0</xdr:rowOff>
    </xdr:from>
    <xdr:to>
      <xdr:col>8</xdr:col>
      <xdr:colOff>171450</xdr:colOff>
      <xdr:row>37</xdr:row>
      <xdr:rowOff>109663</xdr:rowOff>
    </xdr:to>
    <xdr:sp macro="" textlink="">
      <xdr:nvSpPr>
        <xdr:cNvPr id="851243" name="Ellipse 79">
          <a:extLst>
            <a:ext uri="{FF2B5EF4-FFF2-40B4-BE49-F238E27FC236}">
              <a16:creationId xmlns:a16="http://schemas.microsoft.com/office/drawing/2014/main" id="{00000000-0008-0000-0400-00002BFD0C00}"/>
            </a:ext>
          </a:extLst>
        </xdr:cNvPr>
        <xdr:cNvSpPr>
          <a:spLocks noChangeArrowheads="1"/>
        </xdr:cNvSpPr>
      </xdr:nvSpPr>
      <xdr:spPr bwMode="auto">
        <a:xfrm>
          <a:off x="4543425" y="7400925"/>
          <a:ext cx="257175" cy="30480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A3</a:t>
          </a:r>
        </a:p>
      </xdr:txBody>
    </xdr:sp>
    <xdr:clientData/>
  </xdr:twoCellAnchor>
  <xdr:twoCellAnchor>
    <xdr:from>
      <xdr:col>8</xdr:col>
      <xdr:colOff>25400</xdr:colOff>
      <xdr:row>37</xdr:row>
      <xdr:rowOff>82550</xdr:rowOff>
    </xdr:from>
    <xdr:to>
      <xdr:col>8</xdr:col>
      <xdr:colOff>25400</xdr:colOff>
      <xdr:row>39</xdr:row>
      <xdr:rowOff>146050</xdr:rowOff>
    </xdr:to>
    <xdr:cxnSp macro="">
      <xdr:nvCxnSpPr>
        <xdr:cNvPr id="1231815" name="AutoShape 20">
          <a:extLst>
            <a:ext uri="{FF2B5EF4-FFF2-40B4-BE49-F238E27FC236}">
              <a16:creationId xmlns:a16="http://schemas.microsoft.com/office/drawing/2014/main" id="{00000000-0008-0000-0400-0000C7CB1200}"/>
            </a:ext>
          </a:extLst>
        </xdr:cNvPr>
        <xdr:cNvCxnSpPr>
          <a:cxnSpLocks noChangeShapeType="1"/>
        </xdr:cNvCxnSpPr>
      </xdr:nvCxnSpPr>
      <xdr:spPr bwMode="auto">
        <a:xfrm flipH="1">
          <a:off x="4635500" y="7480300"/>
          <a:ext cx="0" cy="45085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oval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70</xdr:row>
      <xdr:rowOff>69850</xdr:rowOff>
    </xdr:from>
    <xdr:to>
      <xdr:col>17</xdr:col>
      <xdr:colOff>0</xdr:colOff>
      <xdr:row>104</xdr:row>
      <xdr:rowOff>38100</xdr:rowOff>
    </xdr:to>
    <xdr:graphicFrame macro="">
      <xdr:nvGraphicFramePr>
        <xdr:cNvPr id="1231816" name="Chart 4068">
          <a:extLst>
            <a:ext uri="{FF2B5EF4-FFF2-40B4-BE49-F238E27FC236}">
              <a16:creationId xmlns:a16="http://schemas.microsoft.com/office/drawing/2014/main" id="{00000000-0008-0000-0400-0000C8CB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139700</xdr:colOff>
      <xdr:row>38</xdr:row>
      <xdr:rowOff>50800</xdr:rowOff>
    </xdr:from>
    <xdr:to>
      <xdr:col>8</xdr:col>
      <xdr:colOff>139700</xdr:colOff>
      <xdr:row>43</xdr:row>
      <xdr:rowOff>114300</xdr:rowOff>
    </xdr:to>
    <xdr:sp macro="" textlink="">
      <xdr:nvSpPr>
        <xdr:cNvPr id="1231817" name="Line 62">
          <a:extLst>
            <a:ext uri="{FF2B5EF4-FFF2-40B4-BE49-F238E27FC236}">
              <a16:creationId xmlns:a16="http://schemas.microsoft.com/office/drawing/2014/main" id="{00000000-0008-0000-0400-0000C9CB1200}"/>
            </a:ext>
          </a:extLst>
        </xdr:cNvPr>
        <xdr:cNvSpPr>
          <a:spLocks noChangeShapeType="1"/>
        </xdr:cNvSpPr>
      </xdr:nvSpPr>
      <xdr:spPr bwMode="auto">
        <a:xfrm flipV="1">
          <a:off x="4749800" y="7639050"/>
          <a:ext cx="0" cy="1054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539750</xdr:colOff>
      <xdr:row>38</xdr:row>
      <xdr:rowOff>76200</xdr:rowOff>
    </xdr:from>
    <xdr:to>
      <xdr:col>7</xdr:col>
      <xdr:colOff>539750</xdr:colOff>
      <xdr:row>42</xdr:row>
      <xdr:rowOff>114300</xdr:rowOff>
    </xdr:to>
    <xdr:sp macro="" textlink="">
      <xdr:nvSpPr>
        <xdr:cNvPr id="1231818" name="Line 62">
          <a:extLst>
            <a:ext uri="{FF2B5EF4-FFF2-40B4-BE49-F238E27FC236}">
              <a16:creationId xmlns:a16="http://schemas.microsoft.com/office/drawing/2014/main" id="{00000000-0008-0000-0400-0000CACB1200}"/>
            </a:ext>
          </a:extLst>
        </xdr:cNvPr>
        <xdr:cNvSpPr>
          <a:spLocks noChangeShapeType="1"/>
        </xdr:cNvSpPr>
      </xdr:nvSpPr>
      <xdr:spPr bwMode="auto">
        <a:xfrm flipV="1">
          <a:off x="4495800" y="7664450"/>
          <a:ext cx="0" cy="8255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38</xdr:row>
      <xdr:rowOff>76200</xdr:rowOff>
    </xdr:from>
    <xdr:to>
      <xdr:col>7</xdr:col>
      <xdr:colOff>285750</xdr:colOff>
      <xdr:row>41</xdr:row>
      <xdr:rowOff>101600</xdr:rowOff>
    </xdr:to>
    <xdr:sp macro="" textlink="">
      <xdr:nvSpPr>
        <xdr:cNvPr id="1231819" name="Line 62">
          <a:extLst>
            <a:ext uri="{FF2B5EF4-FFF2-40B4-BE49-F238E27FC236}">
              <a16:creationId xmlns:a16="http://schemas.microsoft.com/office/drawing/2014/main" id="{00000000-0008-0000-0400-0000CBCB1200}"/>
            </a:ext>
          </a:extLst>
        </xdr:cNvPr>
        <xdr:cNvSpPr>
          <a:spLocks noChangeShapeType="1"/>
        </xdr:cNvSpPr>
      </xdr:nvSpPr>
      <xdr:spPr bwMode="auto">
        <a:xfrm flipH="1" flipV="1">
          <a:off x="4241800" y="7664450"/>
          <a:ext cx="0" cy="609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44450</xdr:colOff>
      <xdr:row>38</xdr:row>
      <xdr:rowOff>76200</xdr:rowOff>
    </xdr:from>
    <xdr:to>
      <xdr:col>7</xdr:col>
      <xdr:colOff>44450</xdr:colOff>
      <xdr:row>40</xdr:row>
      <xdr:rowOff>101600</xdr:rowOff>
    </xdr:to>
    <xdr:sp macro="" textlink="">
      <xdr:nvSpPr>
        <xdr:cNvPr id="1231820" name="Line 62">
          <a:extLst>
            <a:ext uri="{FF2B5EF4-FFF2-40B4-BE49-F238E27FC236}">
              <a16:creationId xmlns:a16="http://schemas.microsoft.com/office/drawing/2014/main" id="{00000000-0008-0000-0400-0000CCCB1200}"/>
            </a:ext>
          </a:extLst>
        </xdr:cNvPr>
        <xdr:cNvSpPr>
          <a:spLocks noChangeShapeType="1"/>
        </xdr:cNvSpPr>
      </xdr:nvSpPr>
      <xdr:spPr bwMode="auto">
        <a:xfrm flipV="1">
          <a:off x="4000500" y="7664450"/>
          <a:ext cx="0" cy="419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304800</xdr:colOff>
      <xdr:row>38</xdr:row>
      <xdr:rowOff>76200</xdr:rowOff>
    </xdr:from>
    <xdr:to>
      <xdr:col>6</xdr:col>
      <xdr:colOff>304800</xdr:colOff>
      <xdr:row>40</xdr:row>
      <xdr:rowOff>0</xdr:rowOff>
    </xdr:to>
    <xdr:sp macro="" textlink="">
      <xdr:nvSpPr>
        <xdr:cNvPr id="1231821" name="Line 62">
          <a:extLst>
            <a:ext uri="{FF2B5EF4-FFF2-40B4-BE49-F238E27FC236}">
              <a16:creationId xmlns:a16="http://schemas.microsoft.com/office/drawing/2014/main" id="{00000000-0008-0000-0400-0000CDCB1200}"/>
            </a:ext>
          </a:extLst>
        </xdr:cNvPr>
        <xdr:cNvSpPr>
          <a:spLocks noChangeShapeType="1"/>
        </xdr:cNvSpPr>
      </xdr:nvSpPr>
      <xdr:spPr bwMode="auto">
        <a:xfrm flipV="1">
          <a:off x="3740150" y="7664450"/>
          <a:ext cx="0" cy="3175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495300</xdr:colOff>
      <xdr:row>40</xdr:row>
      <xdr:rowOff>146050</xdr:rowOff>
    </xdr:from>
    <xdr:to>
      <xdr:col>7</xdr:col>
      <xdr:colOff>577850</xdr:colOff>
      <xdr:row>41</xdr:row>
      <xdr:rowOff>57150</xdr:rowOff>
    </xdr:to>
    <xdr:sp macro="" textlink="">
      <xdr:nvSpPr>
        <xdr:cNvPr id="1231822" name="Line 80">
          <a:extLst>
            <a:ext uri="{FF2B5EF4-FFF2-40B4-BE49-F238E27FC236}">
              <a16:creationId xmlns:a16="http://schemas.microsoft.com/office/drawing/2014/main" id="{00000000-0008-0000-0400-0000CECB1200}"/>
            </a:ext>
          </a:extLst>
        </xdr:cNvPr>
        <xdr:cNvSpPr>
          <a:spLocks noChangeShapeType="1"/>
        </xdr:cNvSpPr>
      </xdr:nvSpPr>
      <xdr:spPr bwMode="auto">
        <a:xfrm flipV="1">
          <a:off x="4451350" y="8128000"/>
          <a:ext cx="8255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38</xdr:row>
      <xdr:rowOff>50800</xdr:rowOff>
    </xdr:from>
    <xdr:to>
      <xdr:col>6</xdr:col>
      <xdr:colOff>349250</xdr:colOff>
      <xdr:row>38</xdr:row>
      <xdr:rowOff>139700</xdr:rowOff>
    </xdr:to>
    <xdr:sp macro="" textlink="">
      <xdr:nvSpPr>
        <xdr:cNvPr id="1231823" name="Line 80">
          <a:extLst>
            <a:ext uri="{FF2B5EF4-FFF2-40B4-BE49-F238E27FC236}">
              <a16:creationId xmlns:a16="http://schemas.microsoft.com/office/drawing/2014/main" id="{00000000-0008-0000-0400-0000CFCB1200}"/>
            </a:ext>
          </a:extLst>
        </xdr:cNvPr>
        <xdr:cNvSpPr>
          <a:spLocks noChangeShapeType="1"/>
        </xdr:cNvSpPr>
      </xdr:nvSpPr>
      <xdr:spPr bwMode="auto">
        <a:xfrm flipV="1">
          <a:off x="3702050" y="7639050"/>
          <a:ext cx="825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508000</xdr:colOff>
      <xdr:row>39</xdr:row>
      <xdr:rowOff>184150</xdr:rowOff>
    </xdr:from>
    <xdr:to>
      <xdr:col>7</xdr:col>
      <xdr:colOff>82550</xdr:colOff>
      <xdr:row>40</xdr:row>
      <xdr:rowOff>63500</xdr:rowOff>
    </xdr:to>
    <xdr:sp macro="" textlink="">
      <xdr:nvSpPr>
        <xdr:cNvPr id="1231824" name="Line 80">
          <a:extLst>
            <a:ext uri="{FF2B5EF4-FFF2-40B4-BE49-F238E27FC236}">
              <a16:creationId xmlns:a16="http://schemas.microsoft.com/office/drawing/2014/main" id="{00000000-0008-0000-0400-0000D0CB1200}"/>
            </a:ext>
          </a:extLst>
        </xdr:cNvPr>
        <xdr:cNvSpPr>
          <a:spLocks noChangeShapeType="1"/>
        </xdr:cNvSpPr>
      </xdr:nvSpPr>
      <xdr:spPr bwMode="auto">
        <a:xfrm flipV="1">
          <a:off x="3943350" y="7969250"/>
          <a:ext cx="95250" cy="762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38</xdr:row>
      <xdr:rowOff>158750</xdr:rowOff>
    </xdr:from>
    <xdr:to>
      <xdr:col>6</xdr:col>
      <xdr:colOff>349250</xdr:colOff>
      <xdr:row>39</xdr:row>
      <xdr:rowOff>50800</xdr:rowOff>
    </xdr:to>
    <xdr:sp macro="" textlink="">
      <xdr:nvSpPr>
        <xdr:cNvPr id="1231825" name="Line 80">
          <a:extLst>
            <a:ext uri="{FF2B5EF4-FFF2-40B4-BE49-F238E27FC236}">
              <a16:creationId xmlns:a16="http://schemas.microsoft.com/office/drawing/2014/main" id="{00000000-0008-0000-0400-0000D1CB1200}"/>
            </a:ext>
          </a:extLst>
        </xdr:cNvPr>
        <xdr:cNvSpPr>
          <a:spLocks noChangeShapeType="1"/>
        </xdr:cNvSpPr>
      </xdr:nvSpPr>
      <xdr:spPr bwMode="auto">
        <a:xfrm flipV="1">
          <a:off x="3702050" y="7747000"/>
          <a:ext cx="825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247650</xdr:colOff>
      <xdr:row>40</xdr:row>
      <xdr:rowOff>101600</xdr:rowOff>
    </xdr:from>
    <xdr:to>
      <xdr:col>7</xdr:col>
      <xdr:colOff>342900</xdr:colOff>
      <xdr:row>40</xdr:row>
      <xdr:rowOff>184150</xdr:rowOff>
    </xdr:to>
    <xdr:sp macro="" textlink="">
      <xdr:nvSpPr>
        <xdr:cNvPr id="1231826" name="Line 80">
          <a:extLst>
            <a:ext uri="{FF2B5EF4-FFF2-40B4-BE49-F238E27FC236}">
              <a16:creationId xmlns:a16="http://schemas.microsoft.com/office/drawing/2014/main" id="{00000000-0008-0000-0400-0000D2CB1200}"/>
            </a:ext>
          </a:extLst>
        </xdr:cNvPr>
        <xdr:cNvSpPr>
          <a:spLocks noChangeShapeType="1"/>
        </xdr:cNvSpPr>
      </xdr:nvSpPr>
      <xdr:spPr bwMode="auto">
        <a:xfrm flipV="1">
          <a:off x="4203700" y="8083550"/>
          <a:ext cx="95250" cy="82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38</xdr:row>
      <xdr:rowOff>6350</xdr:rowOff>
    </xdr:from>
    <xdr:to>
      <xdr:col>9</xdr:col>
      <xdr:colOff>57150</xdr:colOff>
      <xdr:row>40</xdr:row>
      <xdr:rowOff>165100</xdr:rowOff>
    </xdr:to>
    <xdr:sp macro="" textlink="">
      <xdr:nvSpPr>
        <xdr:cNvPr id="1231827" name="Line 62">
          <a:extLst>
            <a:ext uri="{FF2B5EF4-FFF2-40B4-BE49-F238E27FC236}">
              <a16:creationId xmlns:a16="http://schemas.microsoft.com/office/drawing/2014/main" id="{00000000-0008-0000-0400-0000D3CB1200}"/>
            </a:ext>
          </a:extLst>
        </xdr:cNvPr>
        <xdr:cNvSpPr>
          <a:spLocks noChangeShapeType="1"/>
        </xdr:cNvSpPr>
      </xdr:nvSpPr>
      <xdr:spPr bwMode="auto">
        <a:xfrm flipV="1">
          <a:off x="5264150" y="7594600"/>
          <a:ext cx="0" cy="5524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12700</xdr:colOff>
      <xdr:row>40</xdr:row>
      <xdr:rowOff>57150</xdr:rowOff>
    </xdr:from>
    <xdr:to>
      <xdr:col>9</xdr:col>
      <xdr:colOff>107950</xdr:colOff>
      <xdr:row>40</xdr:row>
      <xdr:rowOff>158750</xdr:rowOff>
    </xdr:to>
    <xdr:sp macro="" textlink="">
      <xdr:nvSpPr>
        <xdr:cNvPr id="1231828" name="Line 80">
          <a:extLst>
            <a:ext uri="{FF2B5EF4-FFF2-40B4-BE49-F238E27FC236}">
              <a16:creationId xmlns:a16="http://schemas.microsoft.com/office/drawing/2014/main" id="{00000000-0008-0000-0400-0000D4CB1200}"/>
            </a:ext>
          </a:extLst>
        </xdr:cNvPr>
        <xdr:cNvSpPr>
          <a:spLocks noChangeShapeType="1"/>
        </xdr:cNvSpPr>
      </xdr:nvSpPr>
      <xdr:spPr bwMode="auto">
        <a:xfrm flipV="1">
          <a:off x="5219700" y="8039100"/>
          <a:ext cx="9525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342900</xdr:colOff>
      <xdr:row>39</xdr:row>
      <xdr:rowOff>203200</xdr:rowOff>
    </xdr:from>
    <xdr:to>
      <xdr:col>6</xdr:col>
      <xdr:colOff>304800</xdr:colOff>
      <xdr:row>40</xdr:row>
      <xdr:rowOff>0</xdr:rowOff>
    </xdr:to>
    <xdr:sp macro="" textlink="">
      <xdr:nvSpPr>
        <xdr:cNvPr id="1231829" name="Line 118">
          <a:extLst>
            <a:ext uri="{FF2B5EF4-FFF2-40B4-BE49-F238E27FC236}">
              <a16:creationId xmlns:a16="http://schemas.microsoft.com/office/drawing/2014/main" id="{00000000-0008-0000-0400-0000D5CB1200}"/>
            </a:ext>
          </a:extLst>
        </xdr:cNvPr>
        <xdr:cNvSpPr>
          <a:spLocks noChangeShapeType="1"/>
        </xdr:cNvSpPr>
      </xdr:nvSpPr>
      <xdr:spPr bwMode="auto">
        <a:xfrm flipH="1" flipV="1">
          <a:off x="2889250" y="7981950"/>
          <a:ext cx="850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63500</xdr:colOff>
      <xdr:row>40</xdr:row>
      <xdr:rowOff>44450</xdr:rowOff>
    </xdr:from>
    <xdr:to>
      <xdr:col>9</xdr:col>
      <xdr:colOff>63500</xdr:colOff>
      <xdr:row>45</xdr:row>
      <xdr:rowOff>107950</xdr:rowOff>
    </xdr:to>
    <xdr:sp macro="" textlink="">
      <xdr:nvSpPr>
        <xdr:cNvPr id="1231830" name="Line 118">
          <a:extLst>
            <a:ext uri="{FF2B5EF4-FFF2-40B4-BE49-F238E27FC236}">
              <a16:creationId xmlns:a16="http://schemas.microsoft.com/office/drawing/2014/main" id="{00000000-0008-0000-0400-0000D6CB1200}"/>
            </a:ext>
          </a:extLst>
        </xdr:cNvPr>
        <xdr:cNvSpPr>
          <a:spLocks noChangeShapeType="1"/>
        </xdr:cNvSpPr>
      </xdr:nvSpPr>
      <xdr:spPr bwMode="auto">
        <a:xfrm flipH="1" flipV="1">
          <a:off x="5270500" y="8026400"/>
          <a:ext cx="0" cy="104775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742950</xdr:colOff>
      <xdr:row>44</xdr:row>
      <xdr:rowOff>101600</xdr:rowOff>
    </xdr:from>
    <xdr:to>
      <xdr:col>8</xdr:col>
      <xdr:colOff>387350</xdr:colOff>
      <xdr:row>44</xdr:row>
      <xdr:rowOff>107950</xdr:rowOff>
    </xdr:to>
    <xdr:sp macro="" textlink="">
      <xdr:nvSpPr>
        <xdr:cNvPr id="1231831" name="Line 83">
          <a:extLst>
            <a:ext uri="{FF2B5EF4-FFF2-40B4-BE49-F238E27FC236}">
              <a16:creationId xmlns:a16="http://schemas.microsoft.com/office/drawing/2014/main" id="{00000000-0008-0000-0400-0000D7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8877300"/>
          <a:ext cx="2990850" cy="6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101600</xdr:rowOff>
    </xdr:from>
    <xdr:to>
      <xdr:col>8</xdr:col>
      <xdr:colOff>139700</xdr:colOff>
      <xdr:row>43</xdr:row>
      <xdr:rowOff>114300</xdr:rowOff>
    </xdr:to>
    <xdr:sp macro="" textlink="">
      <xdr:nvSpPr>
        <xdr:cNvPr id="1231832" name="Line 83">
          <a:extLst>
            <a:ext uri="{FF2B5EF4-FFF2-40B4-BE49-F238E27FC236}">
              <a16:creationId xmlns:a16="http://schemas.microsoft.com/office/drawing/2014/main" id="{00000000-0008-0000-0400-0000D8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8680450"/>
          <a:ext cx="2743200" cy="127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742950</xdr:colOff>
      <xdr:row>42</xdr:row>
      <xdr:rowOff>101600</xdr:rowOff>
    </xdr:from>
    <xdr:to>
      <xdr:col>7</xdr:col>
      <xdr:colOff>539750</xdr:colOff>
      <xdr:row>42</xdr:row>
      <xdr:rowOff>101600</xdr:rowOff>
    </xdr:to>
    <xdr:sp macro="" textlink="">
      <xdr:nvSpPr>
        <xdr:cNvPr id="1231833" name="Line 83">
          <a:extLst>
            <a:ext uri="{FF2B5EF4-FFF2-40B4-BE49-F238E27FC236}">
              <a16:creationId xmlns:a16="http://schemas.microsoft.com/office/drawing/2014/main" id="{00000000-0008-0000-0400-0000D9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8477250"/>
          <a:ext cx="2489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41</xdr:row>
      <xdr:rowOff>101600</xdr:rowOff>
    </xdr:from>
    <xdr:to>
      <xdr:col>7</xdr:col>
      <xdr:colOff>285750</xdr:colOff>
      <xdr:row>41</xdr:row>
      <xdr:rowOff>101600</xdr:rowOff>
    </xdr:to>
    <xdr:sp macro="" textlink="">
      <xdr:nvSpPr>
        <xdr:cNvPr id="1231834" name="Line 83">
          <a:extLst>
            <a:ext uri="{FF2B5EF4-FFF2-40B4-BE49-F238E27FC236}">
              <a16:creationId xmlns:a16="http://schemas.microsoft.com/office/drawing/2014/main" id="{00000000-0008-0000-0400-0000DA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8274050"/>
          <a:ext cx="22352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742950</xdr:colOff>
      <xdr:row>40</xdr:row>
      <xdr:rowOff>101600</xdr:rowOff>
    </xdr:from>
    <xdr:to>
      <xdr:col>7</xdr:col>
      <xdr:colOff>44450</xdr:colOff>
      <xdr:row>40</xdr:row>
      <xdr:rowOff>101600</xdr:rowOff>
    </xdr:to>
    <xdr:sp macro="" textlink="">
      <xdr:nvSpPr>
        <xdr:cNvPr id="1231835" name="Line 83">
          <a:extLst>
            <a:ext uri="{FF2B5EF4-FFF2-40B4-BE49-F238E27FC236}">
              <a16:creationId xmlns:a16="http://schemas.microsoft.com/office/drawing/2014/main" id="{00000000-0008-0000-0400-0000DB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8083550"/>
          <a:ext cx="1993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1231836" name="Line 118">
          <a:extLst>
            <a:ext uri="{FF2B5EF4-FFF2-40B4-BE49-F238E27FC236}">
              <a16:creationId xmlns:a16="http://schemas.microsoft.com/office/drawing/2014/main" id="{00000000-0008-0000-0400-0000DCCB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5092700"/>
          <a:ext cx="0" cy="76200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28</xdr:row>
      <xdr:rowOff>101600</xdr:rowOff>
    </xdr:from>
    <xdr:to>
      <xdr:col>6</xdr:col>
      <xdr:colOff>0</xdr:colOff>
      <xdr:row>29</xdr:row>
      <xdr:rowOff>44450</xdr:rowOff>
    </xdr:to>
    <xdr:sp macro="" textlink="">
      <xdr:nvSpPr>
        <xdr:cNvPr id="1231837" name="Line 118">
          <a:extLst>
            <a:ext uri="{FF2B5EF4-FFF2-40B4-BE49-F238E27FC236}">
              <a16:creationId xmlns:a16="http://schemas.microsoft.com/office/drawing/2014/main" id="{00000000-0008-0000-0400-0000DDCB1200}"/>
            </a:ext>
          </a:extLst>
        </xdr:cNvPr>
        <xdr:cNvSpPr>
          <a:spLocks noChangeShapeType="1"/>
        </xdr:cNvSpPr>
      </xdr:nvSpPr>
      <xdr:spPr bwMode="auto">
        <a:xfrm flipV="1">
          <a:off x="3435350" y="5765800"/>
          <a:ext cx="0" cy="13335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24</xdr:row>
      <xdr:rowOff>146050</xdr:rowOff>
    </xdr:from>
    <xdr:to>
      <xdr:col>6</xdr:col>
      <xdr:colOff>0</xdr:colOff>
      <xdr:row>26</xdr:row>
      <xdr:rowOff>101600</xdr:rowOff>
    </xdr:to>
    <xdr:sp macro="" textlink="">
      <xdr:nvSpPr>
        <xdr:cNvPr id="1231838" name="Line 118">
          <a:extLst>
            <a:ext uri="{FF2B5EF4-FFF2-40B4-BE49-F238E27FC236}">
              <a16:creationId xmlns:a16="http://schemas.microsoft.com/office/drawing/2014/main" id="{00000000-0008-0000-0400-0000DECB1200}"/>
            </a:ext>
          </a:extLst>
        </xdr:cNvPr>
        <xdr:cNvSpPr>
          <a:spLocks noChangeShapeType="1"/>
        </xdr:cNvSpPr>
      </xdr:nvSpPr>
      <xdr:spPr bwMode="auto">
        <a:xfrm flipV="1">
          <a:off x="3435350" y="5048250"/>
          <a:ext cx="0" cy="33655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63</xdr:row>
      <xdr:rowOff>0</xdr:rowOff>
    </xdr:from>
    <xdr:to>
      <xdr:col>19</xdr:col>
      <xdr:colOff>0</xdr:colOff>
      <xdr:row>63</xdr:row>
      <xdr:rowOff>6350</xdr:rowOff>
    </xdr:to>
    <xdr:sp macro="" textlink="">
      <xdr:nvSpPr>
        <xdr:cNvPr id="1231839" name="Freeform 179">
          <a:extLst>
            <a:ext uri="{FF2B5EF4-FFF2-40B4-BE49-F238E27FC236}">
              <a16:creationId xmlns:a16="http://schemas.microsoft.com/office/drawing/2014/main" id="{00000000-0008-0000-0400-0000DFCB1200}"/>
            </a:ext>
          </a:extLst>
        </xdr:cNvPr>
        <xdr:cNvSpPr>
          <a:spLocks/>
        </xdr:cNvSpPr>
      </xdr:nvSpPr>
      <xdr:spPr bwMode="auto">
        <a:xfrm>
          <a:off x="13785850" y="11830050"/>
          <a:ext cx="0" cy="6350"/>
        </a:xfrm>
        <a:custGeom>
          <a:avLst/>
          <a:gdLst>
            <a:gd name="T0" fmla="*/ 0 w 150"/>
            <a:gd name="T1" fmla="*/ 0 h 1"/>
            <a:gd name="T2" fmla="*/ 0 w 15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0" h="1">
              <a:moveTo>
                <a:pt x="0" y="0"/>
              </a:moveTo>
              <a:lnTo>
                <a:pt x="150" y="0"/>
              </a:lnTo>
            </a:path>
          </a:pathLst>
        </a:custGeom>
        <a:noFill/>
        <a:ln w="63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38</xdr:row>
      <xdr:rowOff>38100</xdr:rowOff>
    </xdr:from>
    <xdr:to>
      <xdr:col>7</xdr:col>
      <xdr:colOff>95250</xdr:colOff>
      <xdr:row>38</xdr:row>
      <xdr:rowOff>127000</xdr:rowOff>
    </xdr:to>
    <xdr:sp macro="" textlink="">
      <xdr:nvSpPr>
        <xdr:cNvPr id="1231840" name="Line 80">
          <a:extLst>
            <a:ext uri="{FF2B5EF4-FFF2-40B4-BE49-F238E27FC236}">
              <a16:creationId xmlns:a16="http://schemas.microsoft.com/office/drawing/2014/main" id="{00000000-0008-0000-0400-0000E0CB1200}"/>
            </a:ext>
          </a:extLst>
        </xdr:cNvPr>
        <xdr:cNvSpPr>
          <a:spLocks noChangeShapeType="1"/>
        </xdr:cNvSpPr>
      </xdr:nvSpPr>
      <xdr:spPr bwMode="auto">
        <a:xfrm flipV="1">
          <a:off x="3956050" y="7626350"/>
          <a:ext cx="952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228600</xdr:colOff>
      <xdr:row>38</xdr:row>
      <xdr:rowOff>38100</xdr:rowOff>
    </xdr:from>
    <xdr:to>
      <xdr:col>7</xdr:col>
      <xdr:colOff>323850</xdr:colOff>
      <xdr:row>38</xdr:row>
      <xdr:rowOff>127000</xdr:rowOff>
    </xdr:to>
    <xdr:sp macro="" textlink="">
      <xdr:nvSpPr>
        <xdr:cNvPr id="1231841" name="Line 80">
          <a:extLst>
            <a:ext uri="{FF2B5EF4-FFF2-40B4-BE49-F238E27FC236}">
              <a16:creationId xmlns:a16="http://schemas.microsoft.com/office/drawing/2014/main" id="{00000000-0008-0000-0400-0000E1CB1200}"/>
            </a:ext>
          </a:extLst>
        </xdr:cNvPr>
        <xdr:cNvSpPr>
          <a:spLocks noChangeShapeType="1"/>
        </xdr:cNvSpPr>
      </xdr:nvSpPr>
      <xdr:spPr bwMode="auto">
        <a:xfrm flipV="1">
          <a:off x="4184650" y="7626350"/>
          <a:ext cx="952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495300</xdr:colOff>
      <xdr:row>38</xdr:row>
      <xdr:rowOff>38100</xdr:rowOff>
    </xdr:from>
    <xdr:to>
      <xdr:col>7</xdr:col>
      <xdr:colOff>590550</xdr:colOff>
      <xdr:row>38</xdr:row>
      <xdr:rowOff>127000</xdr:rowOff>
    </xdr:to>
    <xdr:sp macro="" textlink="">
      <xdr:nvSpPr>
        <xdr:cNvPr id="1231842" name="Line 80">
          <a:extLst>
            <a:ext uri="{FF2B5EF4-FFF2-40B4-BE49-F238E27FC236}">
              <a16:creationId xmlns:a16="http://schemas.microsoft.com/office/drawing/2014/main" id="{00000000-0008-0000-0400-0000E2CB1200}"/>
            </a:ext>
          </a:extLst>
        </xdr:cNvPr>
        <xdr:cNvSpPr>
          <a:spLocks noChangeShapeType="1"/>
        </xdr:cNvSpPr>
      </xdr:nvSpPr>
      <xdr:spPr bwMode="auto">
        <a:xfrm flipV="1">
          <a:off x="4451350" y="7626350"/>
          <a:ext cx="952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38</xdr:row>
      <xdr:rowOff>31750</xdr:rowOff>
    </xdr:from>
    <xdr:to>
      <xdr:col>8</xdr:col>
      <xdr:colOff>190500</xdr:colOff>
      <xdr:row>38</xdr:row>
      <xdr:rowOff>120650</xdr:rowOff>
    </xdr:to>
    <xdr:sp macro="" textlink="">
      <xdr:nvSpPr>
        <xdr:cNvPr id="1231843" name="Line 80">
          <a:extLst>
            <a:ext uri="{FF2B5EF4-FFF2-40B4-BE49-F238E27FC236}">
              <a16:creationId xmlns:a16="http://schemas.microsoft.com/office/drawing/2014/main" id="{00000000-0008-0000-0400-0000E3CB1200}"/>
            </a:ext>
          </a:extLst>
        </xdr:cNvPr>
        <xdr:cNvSpPr>
          <a:spLocks noChangeShapeType="1"/>
        </xdr:cNvSpPr>
      </xdr:nvSpPr>
      <xdr:spPr bwMode="auto">
        <a:xfrm flipV="1">
          <a:off x="4705350" y="7620000"/>
          <a:ext cx="952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349250</xdr:colOff>
      <xdr:row>38</xdr:row>
      <xdr:rowOff>31750</xdr:rowOff>
    </xdr:from>
    <xdr:to>
      <xdr:col>8</xdr:col>
      <xdr:colOff>444500</xdr:colOff>
      <xdr:row>38</xdr:row>
      <xdr:rowOff>120650</xdr:rowOff>
    </xdr:to>
    <xdr:sp macro="" textlink="">
      <xdr:nvSpPr>
        <xdr:cNvPr id="1231844" name="Line 80">
          <a:extLst>
            <a:ext uri="{FF2B5EF4-FFF2-40B4-BE49-F238E27FC236}">
              <a16:creationId xmlns:a16="http://schemas.microsoft.com/office/drawing/2014/main" id="{00000000-0008-0000-0400-0000E4CB1200}"/>
            </a:ext>
          </a:extLst>
        </xdr:cNvPr>
        <xdr:cNvSpPr>
          <a:spLocks noChangeShapeType="1"/>
        </xdr:cNvSpPr>
      </xdr:nvSpPr>
      <xdr:spPr bwMode="auto">
        <a:xfrm flipV="1">
          <a:off x="4959350" y="7620000"/>
          <a:ext cx="9525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120650</xdr:colOff>
      <xdr:row>37</xdr:row>
      <xdr:rowOff>101600</xdr:rowOff>
    </xdr:from>
    <xdr:to>
      <xdr:col>37</xdr:col>
      <xdr:colOff>152400</xdr:colOff>
      <xdr:row>59</xdr:row>
      <xdr:rowOff>82550</xdr:rowOff>
    </xdr:to>
    <xdr:graphicFrame macro="">
      <xdr:nvGraphicFramePr>
        <xdr:cNvPr id="1231845" name="Chart 4068">
          <a:extLst>
            <a:ext uri="{FF2B5EF4-FFF2-40B4-BE49-F238E27FC236}">
              <a16:creationId xmlns:a16="http://schemas.microsoft.com/office/drawing/2014/main" id="{00000000-0008-0000-0400-0000E5CB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7</xdr:col>
      <xdr:colOff>577850</xdr:colOff>
      <xdr:row>6</xdr:row>
      <xdr:rowOff>31750</xdr:rowOff>
    </xdr:from>
    <xdr:to>
      <xdr:col>8</xdr:col>
      <xdr:colOff>76200</xdr:colOff>
      <xdr:row>7</xdr:row>
      <xdr:rowOff>107950</xdr:rowOff>
    </xdr:to>
    <xdr:sp macro="" textlink="">
      <xdr:nvSpPr>
        <xdr:cNvPr id="1231846" name="Line 22">
          <a:extLst>
            <a:ext uri="{FF2B5EF4-FFF2-40B4-BE49-F238E27FC236}">
              <a16:creationId xmlns:a16="http://schemas.microsoft.com/office/drawing/2014/main" id="{00000000-0008-0000-0400-0000E6CB1200}"/>
            </a:ext>
          </a:extLst>
        </xdr:cNvPr>
        <xdr:cNvSpPr>
          <a:spLocks noChangeShapeType="1"/>
        </xdr:cNvSpPr>
      </xdr:nvSpPr>
      <xdr:spPr bwMode="auto">
        <a:xfrm>
          <a:off x="4533900" y="1460500"/>
          <a:ext cx="15240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577850</xdr:colOff>
      <xdr:row>8</xdr:row>
      <xdr:rowOff>31750</xdr:rowOff>
    </xdr:from>
    <xdr:to>
      <xdr:col>8</xdr:col>
      <xdr:colOff>76200</xdr:colOff>
      <xdr:row>8</xdr:row>
      <xdr:rowOff>184150</xdr:rowOff>
    </xdr:to>
    <xdr:sp macro="" textlink="">
      <xdr:nvSpPr>
        <xdr:cNvPr id="1231847" name="Line 22">
          <a:extLst>
            <a:ext uri="{FF2B5EF4-FFF2-40B4-BE49-F238E27FC236}">
              <a16:creationId xmlns:a16="http://schemas.microsoft.com/office/drawing/2014/main" id="{00000000-0008-0000-0400-0000E7CB1200}"/>
            </a:ext>
          </a:extLst>
        </xdr:cNvPr>
        <xdr:cNvSpPr>
          <a:spLocks noChangeShapeType="1"/>
        </xdr:cNvSpPr>
      </xdr:nvSpPr>
      <xdr:spPr bwMode="auto">
        <a:xfrm>
          <a:off x="4533900" y="1727200"/>
          <a:ext cx="152400" cy="152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</xdr:row>
      <xdr:rowOff>12700</xdr:rowOff>
    </xdr:from>
    <xdr:to>
      <xdr:col>8</xdr:col>
      <xdr:colOff>0</xdr:colOff>
      <xdr:row>9</xdr:row>
      <xdr:rowOff>133350</xdr:rowOff>
    </xdr:to>
    <xdr:sp macro="" textlink="">
      <xdr:nvSpPr>
        <xdr:cNvPr id="1231848" name="Line 22">
          <a:extLst>
            <a:ext uri="{FF2B5EF4-FFF2-40B4-BE49-F238E27FC236}">
              <a16:creationId xmlns:a16="http://schemas.microsoft.com/office/drawing/2014/main" id="{00000000-0008-0000-0400-0000E8CB1200}"/>
            </a:ext>
          </a:extLst>
        </xdr:cNvPr>
        <xdr:cNvSpPr>
          <a:spLocks noChangeShapeType="1"/>
        </xdr:cNvSpPr>
      </xdr:nvSpPr>
      <xdr:spPr bwMode="auto">
        <a:xfrm flipH="1">
          <a:off x="4610100" y="1441450"/>
          <a:ext cx="0" cy="5842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425450</xdr:colOff>
      <xdr:row>24</xdr:row>
      <xdr:rowOff>0</xdr:rowOff>
    </xdr:from>
    <xdr:to>
      <xdr:col>16</xdr:col>
      <xdr:colOff>19050</xdr:colOff>
      <xdr:row>31</xdr:row>
      <xdr:rowOff>107950</xdr:rowOff>
    </xdr:to>
    <xdr:pic>
      <xdr:nvPicPr>
        <xdr:cNvPr id="1231849" name="Grafik 1">
          <a:extLst>
            <a:ext uri="{FF2B5EF4-FFF2-40B4-BE49-F238E27FC236}">
              <a16:creationId xmlns:a16="http://schemas.microsoft.com/office/drawing/2014/main" id="{00000000-0008-0000-0400-0000E9CB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2450" y="4902200"/>
          <a:ext cx="2863850" cy="144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290569</xdr:colOff>
      <xdr:row>13</xdr:row>
      <xdr:rowOff>165389</xdr:rowOff>
    </xdr:from>
    <xdr:to>
      <xdr:col>8</xdr:col>
      <xdr:colOff>333659</xdr:colOff>
      <xdr:row>41</xdr:row>
      <xdr:rowOff>83040</xdr:rowOff>
    </xdr:to>
    <xdr:sp macro="" textlink="">
      <xdr:nvSpPr>
        <xdr:cNvPr id="95" name="Freeform 8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/>
        </xdr:cNvSpPr>
      </xdr:nvSpPr>
      <xdr:spPr bwMode="auto">
        <a:xfrm rot="21016435">
          <a:off x="3402069" y="2959389"/>
          <a:ext cx="1579790" cy="5683451"/>
        </a:xfrm>
        <a:custGeom>
          <a:avLst/>
          <a:gdLst>
            <a:gd name="T0" fmla="*/ 2147483646 w 10613"/>
            <a:gd name="T1" fmla="*/ 2147483646 h 10056"/>
            <a:gd name="T2" fmla="*/ 2147483646 w 10613"/>
            <a:gd name="T3" fmla="*/ 2147483646 h 10056"/>
            <a:gd name="T4" fmla="*/ 2147483646 w 10613"/>
            <a:gd name="T5" fmla="*/ 2147483646 h 10056"/>
            <a:gd name="T6" fmla="*/ 2147483646 w 10613"/>
            <a:gd name="T7" fmla="*/ 2147483646 h 10056"/>
            <a:gd name="T8" fmla="*/ 2147483646 w 10613"/>
            <a:gd name="T9" fmla="*/ 2147483646 h 10056"/>
            <a:gd name="T10" fmla="*/ 0 w 10613"/>
            <a:gd name="T11" fmla="*/ 2147483646 h 10056"/>
            <a:gd name="T12" fmla="*/ 2147483646 w 10613"/>
            <a:gd name="T13" fmla="*/ 2147483646 h 10056"/>
            <a:gd name="T14" fmla="*/ 2147483646 w 10613"/>
            <a:gd name="T15" fmla="*/ 2147483646 h 10056"/>
            <a:gd name="T16" fmla="*/ 2147483646 w 10613"/>
            <a:gd name="T17" fmla="*/ 2147483646 h 10056"/>
            <a:gd name="T18" fmla="*/ 2147483646 w 10613"/>
            <a:gd name="T19" fmla="*/ 2147483646 h 10056"/>
            <a:gd name="T20" fmla="*/ 2147483646 w 10613"/>
            <a:gd name="T21" fmla="*/ 2147483646 h 10056"/>
            <a:gd name="T22" fmla="*/ 2147483646 w 10613"/>
            <a:gd name="T23" fmla="*/ 2147483646 h 10056"/>
            <a:gd name="T24" fmla="*/ 2147483646 w 10613"/>
            <a:gd name="T25" fmla="*/ 2147483646 h 10056"/>
            <a:gd name="T26" fmla="*/ 2147483646 w 10613"/>
            <a:gd name="T27" fmla="*/ 2147483646 h 10056"/>
            <a:gd name="T28" fmla="*/ 2147483646 w 10613"/>
            <a:gd name="T29" fmla="*/ 2147483646 h 10056"/>
            <a:gd name="T30" fmla="*/ 2147483646 w 10613"/>
            <a:gd name="T31" fmla="*/ 2147483646 h 10056"/>
            <a:gd name="T32" fmla="*/ 2147483646 w 10613"/>
            <a:gd name="T33" fmla="*/ 2147483646 h 10056"/>
            <a:gd name="T34" fmla="*/ 2147483646 w 10613"/>
            <a:gd name="T35" fmla="*/ 0 h 10056"/>
            <a:gd name="T36" fmla="*/ 2147483646 w 10613"/>
            <a:gd name="T37" fmla="*/ 2147483646 h 1005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0" t="0" r="r" b="b"/>
          <a:pathLst>
            <a:path w="10613" h="10056">
              <a:moveTo>
                <a:pt x="4130" y="88"/>
              </a:moveTo>
              <a:lnTo>
                <a:pt x="3114" y="1894"/>
              </a:lnTo>
              <a:lnTo>
                <a:pt x="1783" y="4001"/>
              </a:lnTo>
              <a:cubicBezTo>
                <a:pt x="1438" y="4589"/>
                <a:pt x="1235" y="5068"/>
                <a:pt x="1045" y="5423"/>
              </a:cubicBezTo>
              <a:cubicBezTo>
                <a:pt x="855" y="5778"/>
                <a:pt x="460" y="6688"/>
                <a:pt x="294" y="7157"/>
              </a:cubicBezTo>
              <a:cubicBezTo>
                <a:pt x="57" y="7862"/>
                <a:pt x="167" y="7534"/>
                <a:pt x="0" y="8337"/>
              </a:cubicBezTo>
              <a:cubicBezTo>
                <a:pt x="97" y="9133"/>
                <a:pt x="35" y="8856"/>
                <a:pt x="257" y="9485"/>
              </a:cubicBezTo>
              <a:cubicBezTo>
                <a:pt x="1190" y="9649"/>
                <a:pt x="2229" y="9751"/>
                <a:pt x="3347" y="9827"/>
              </a:cubicBezTo>
              <a:cubicBezTo>
                <a:pt x="4479" y="9922"/>
                <a:pt x="4489" y="9906"/>
                <a:pt x="6312" y="10008"/>
              </a:cubicBezTo>
              <a:cubicBezTo>
                <a:pt x="7381" y="10047"/>
                <a:pt x="7569" y="10044"/>
                <a:pt x="8827" y="10056"/>
              </a:cubicBezTo>
              <a:cubicBezTo>
                <a:pt x="9870" y="10055"/>
                <a:pt x="9823" y="10061"/>
                <a:pt x="10613" y="10028"/>
              </a:cubicBezTo>
              <a:lnTo>
                <a:pt x="9858" y="8654"/>
              </a:lnTo>
              <a:lnTo>
                <a:pt x="9181" y="7353"/>
              </a:lnTo>
              <a:cubicBezTo>
                <a:pt x="9033" y="6891"/>
                <a:pt x="8679" y="6439"/>
                <a:pt x="8423" y="5990"/>
              </a:cubicBezTo>
              <a:cubicBezTo>
                <a:pt x="8100" y="5304"/>
                <a:pt x="7978" y="5162"/>
                <a:pt x="7735" y="4652"/>
              </a:cubicBezTo>
              <a:cubicBezTo>
                <a:pt x="7566" y="4199"/>
                <a:pt x="7254" y="3743"/>
                <a:pt x="6996" y="3218"/>
              </a:cubicBezTo>
              <a:cubicBezTo>
                <a:pt x="6745" y="2731"/>
                <a:pt x="6554" y="2302"/>
                <a:pt x="6244" y="1756"/>
              </a:cubicBezTo>
              <a:lnTo>
                <a:pt x="5310" y="0"/>
              </a:lnTo>
              <a:lnTo>
                <a:pt x="4130" y="88"/>
              </a:lnTo>
              <a:close/>
            </a:path>
          </a:pathLst>
        </a:custGeom>
        <a:solidFill>
          <a:srgbClr val="FFFFFF"/>
        </a:solidFill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353373</xdr:colOff>
      <xdr:row>36</xdr:row>
      <xdr:rowOff>123488</xdr:rowOff>
    </xdr:from>
    <xdr:to>
      <xdr:col>9</xdr:col>
      <xdr:colOff>213673</xdr:colOff>
      <xdr:row>38</xdr:row>
      <xdr:rowOff>161588</xdr:rowOff>
    </xdr:to>
    <xdr:sp macro="" textlink="">
      <xdr:nvSpPr>
        <xdr:cNvPr id="1226680" name="Bogen 2">
          <a:extLst>
            <a:ext uri="{FF2B5EF4-FFF2-40B4-BE49-F238E27FC236}">
              <a16:creationId xmlns:a16="http://schemas.microsoft.com/office/drawing/2014/main" id="{00000000-0008-0000-0500-0000B8B71200}"/>
            </a:ext>
          </a:extLst>
        </xdr:cNvPr>
        <xdr:cNvSpPr>
          <a:spLocks/>
        </xdr:cNvSpPr>
      </xdr:nvSpPr>
      <xdr:spPr bwMode="auto">
        <a:xfrm rot="15104589">
          <a:off x="4970418" y="7561521"/>
          <a:ext cx="442913" cy="449659"/>
        </a:xfrm>
        <a:custGeom>
          <a:avLst/>
          <a:gdLst>
            <a:gd name="T0" fmla="*/ 754798 w 414609"/>
            <a:gd name="T1" fmla="*/ 0 h 430913"/>
            <a:gd name="T2" fmla="*/ 1509607 w 414609"/>
            <a:gd name="T3" fmla="*/ 4684622 h 43091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414609" h="430913" stroke="0">
              <a:moveTo>
                <a:pt x="207304" y="0"/>
              </a:moveTo>
              <a:cubicBezTo>
                <a:pt x="321795" y="0"/>
                <a:pt x="414609" y="96463"/>
                <a:pt x="414609" y="215457"/>
              </a:cubicBezTo>
              <a:lnTo>
                <a:pt x="207305" y="215457"/>
              </a:lnTo>
              <a:cubicBezTo>
                <a:pt x="207305" y="143638"/>
                <a:pt x="207304" y="71819"/>
                <a:pt x="207304" y="0"/>
              </a:cubicBezTo>
              <a:close/>
            </a:path>
            <a:path w="414609" h="430913" fill="none">
              <a:moveTo>
                <a:pt x="207304" y="0"/>
              </a:moveTo>
              <a:cubicBezTo>
                <a:pt x="321795" y="0"/>
                <a:pt x="414609" y="96463"/>
                <a:pt x="414609" y="215457"/>
              </a:cubicBezTo>
            </a:path>
          </a:pathLst>
        </a:cu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16119</xdr:colOff>
      <xdr:row>8</xdr:row>
      <xdr:rowOff>101600</xdr:rowOff>
    </xdr:from>
    <xdr:to>
      <xdr:col>7</xdr:col>
      <xdr:colOff>571500</xdr:colOff>
      <xdr:row>8</xdr:row>
      <xdr:rowOff>102577</xdr:rowOff>
    </xdr:to>
    <xdr:sp macro="" textlink="">
      <xdr:nvSpPr>
        <xdr:cNvPr id="1226681" name="Line 17">
          <a:extLst>
            <a:ext uri="{FF2B5EF4-FFF2-40B4-BE49-F238E27FC236}">
              <a16:creationId xmlns:a16="http://schemas.microsoft.com/office/drawing/2014/main" id="{00000000-0008-0000-0500-0000B9B71200}"/>
            </a:ext>
          </a:extLst>
        </xdr:cNvPr>
        <xdr:cNvSpPr>
          <a:spLocks noChangeShapeType="1"/>
        </xdr:cNvSpPr>
      </xdr:nvSpPr>
      <xdr:spPr bwMode="auto">
        <a:xfrm>
          <a:off x="3108081" y="1830754"/>
          <a:ext cx="1419957" cy="977"/>
        </a:xfrm>
        <a:prstGeom prst="line">
          <a:avLst/>
        </a:prstGeom>
        <a:noFill/>
        <a:ln w="6350">
          <a:solidFill>
            <a:srgbClr val="000000"/>
          </a:solidFill>
          <a:round/>
          <a:headEnd type="triangle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212483</xdr:colOff>
      <xdr:row>11</xdr:row>
      <xdr:rowOff>1</xdr:rowOff>
    </xdr:from>
    <xdr:to>
      <xdr:col>5</xdr:col>
      <xdr:colOff>293076</xdr:colOff>
      <xdr:row>15</xdr:row>
      <xdr:rowOff>175846</xdr:rowOff>
    </xdr:to>
    <xdr:cxnSp macro="">
      <xdr:nvCxnSpPr>
        <xdr:cNvPr id="1226682" name="AutoShape 20">
          <a:extLst>
            <a:ext uri="{FF2B5EF4-FFF2-40B4-BE49-F238E27FC236}">
              <a16:creationId xmlns:a16="http://schemas.microsoft.com/office/drawing/2014/main" id="{00000000-0008-0000-0500-0000BAB712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2762252" y="2337289"/>
          <a:ext cx="622786" cy="1003788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269264</xdr:colOff>
      <xdr:row>13</xdr:row>
      <xdr:rowOff>113109</xdr:rowOff>
    </xdr:from>
    <xdr:to>
      <xdr:col>6</xdr:col>
      <xdr:colOff>474418</xdr:colOff>
      <xdr:row>14</xdr:row>
      <xdr:rowOff>127762</xdr:rowOff>
    </xdr:to>
    <xdr:sp macro="" textlink="">
      <xdr:nvSpPr>
        <xdr:cNvPr id="1226683" name="Line 21">
          <a:extLst>
            <a:ext uri="{FF2B5EF4-FFF2-40B4-BE49-F238E27FC236}">
              <a16:creationId xmlns:a16="http://schemas.microsoft.com/office/drawing/2014/main" id="{00000000-0008-0000-0500-0000BBB71200}"/>
            </a:ext>
          </a:extLst>
        </xdr:cNvPr>
        <xdr:cNvSpPr>
          <a:spLocks noChangeShapeType="1"/>
        </xdr:cNvSpPr>
      </xdr:nvSpPr>
      <xdr:spPr bwMode="auto">
        <a:xfrm flipH="1">
          <a:off x="3364889" y="2869406"/>
          <a:ext cx="556388" cy="217059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34376</xdr:colOff>
      <xdr:row>15</xdr:row>
      <xdr:rowOff>82061</xdr:rowOff>
    </xdr:from>
    <xdr:to>
      <xdr:col>6</xdr:col>
      <xdr:colOff>165771</xdr:colOff>
      <xdr:row>15</xdr:row>
      <xdr:rowOff>161193</xdr:rowOff>
    </xdr:to>
    <xdr:sp macro="" textlink="">
      <xdr:nvSpPr>
        <xdr:cNvPr id="1226684" name="Line 22">
          <a:extLst>
            <a:ext uri="{FF2B5EF4-FFF2-40B4-BE49-F238E27FC236}">
              <a16:creationId xmlns:a16="http://schemas.microsoft.com/office/drawing/2014/main" id="{00000000-0008-0000-0500-0000BCB71200}"/>
            </a:ext>
          </a:extLst>
        </xdr:cNvPr>
        <xdr:cNvSpPr>
          <a:spLocks noChangeShapeType="1"/>
        </xdr:cNvSpPr>
      </xdr:nvSpPr>
      <xdr:spPr bwMode="auto">
        <a:xfrm>
          <a:off x="3481235" y="3243170"/>
          <a:ext cx="131395" cy="7913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736600</xdr:colOff>
      <xdr:row>30</xdr:row>
      <xdr:rowOff>101599</xdr:rowOff>
    </xdr:from>
    <xdr:to>
      <xdr:col>5</xdr:col>
      <xdr:colOff>51288</xdr:colOff>
      <xdr:row>30</xdr:row>
      <xdr:rowOff>102576</xdr:rowOff>
    </xdr:to>
    <xdr:sp macro="" textlink="">
      <xdr:nvSpPr>
        <xdr:cNvPr id="1226686" name="Line 58">
          <a:extLst>
            <a:ext uri="{FF2B5EF4-FFF2-40B4-BE49-F238E27FC236}">
              <a16:creationId xmlns:a16="http://schemas.microsoft.com/office/drawing/2014/main" id="{00000000-0008-0000-0500-0000BEB71200}"/>
            </a:ext>
          </a:extLst>
        </xdr:cNvPr>
        <xdr:cNvSpPr>
          <a:spLocks noChangeShapeType="1"/>
        </xdr:cNvSpPr>
      </xdr:nvSpPr>
      <xdr:spPr bwMode="auto">
        <a:xfrm flipH="1" flipV="1">
          <a:off x="2004158" y="6322157"/>
          <a:ext cx="1139092" cy="97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51287</xdr:colOff>
      <xdr:row>30</xdr:row>
      <xdr:rowOff>95250</xdr:rowOff>
    </xdr:from>
    <xdr:to>
      <xdr:col>6</xdr:col>
      <xdr:colOff>131882</xdr:colOff>
      <xdr:row>36</xdr:row>
      <xdr:rowOff>95250</xdr:rowOff>
    </xdr:to>
    <xdr:sp macro="" textlink="">
      <xdr:nvSpPr>
        <xdr:cNvPr id="1226687" name="Line 62">
          <a:extLst>
            <a:ext uri="{FF2B5EF4-FFF2-40B4-BE49-F238E27FC236}">
              <a16:creationId xmlns:a16="http://schemas.microsoft.com/office/drawing/2014/main" id="{00000000-0008-0000-0500-0000BFB71200}"/>
            </a:ext>
          </a:extLst>
        </xdr:cNvPr>
        <xdr:cNvSpPr>
          <a:spLocks noChangeShapeType="1"/>
        </xdr:cNvSpPr>
      </xdr:nvSpPr>
      <xdr:spPr bwMode="auto">
        <a:xfrm flipH="1" flipV="1">
          <a:off x="3143249" y="6315808"/>
          <a:ext cx="432287" cy="119428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740018</xdr:colOff>
      <xdr:row>26</xdr:row>
      <xdr:rowOff>101600</xdr:rowOff>
    </xdr:from>
    <xdr:to>
      <xdr:col>5</xdr:col>
      <xdr:colOff>197825</xdr:colOff>
      <xdr:row>26</xdr:row>
      <xdr:rowOff>109904</xdr:rowOff>
    </xdr:to>
    <xdr:sp macro="" textlink="">
      <xdr:nvSpPr>
        <xdr:cNvPr id="1226688" name="Line 64">
          <a:extLst>
            <a:ext uri="{FF2B5EF4-FFF2-40B4-BE49-F238E27FC236}">
              <a16:creationId xmlns:a16="http://schemas.microsoft.com/office/drawing/2014/main" id="{00000000-0008-0000-0500-0000C0B71200}"/>
            </a:ext>
          </a:extLst>
        </xdr:cNvPr>
        <xdr:cNvSpPr>
          <a:spLocks noChangeShapeType="1"/>
        </xdr:cNvSpPr>
      </xdr:nvSpPr>
      <xdr:spPr bwMode="auto">
        <a:xfrm flipH="1" flipV="1">
          <a:off x="2007576" y="5530850"/>
          <a:ext cx="1282211" cy="830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2931</xdr:colOff>
      <xdr:row>28</xdr:row>
      <xdr:rowOff>95250</xdr:rowOff>
    </xdr:from>
    <xdr:to>
      <xdr:col>5</xdr:col>
      <xdr:colOff>131884</xdr:colOff>
      <xdr:row>28</xdr:row>
      <xdr:rowOff>101600</xdr:rowOff>
    </xdr:to>
    <xdr:sp macro="" textlink="">
      <xdr:nvSpPr>
        <xdr:cNvPr id="1226689" name="Line 66">
          <a:extLst>
            <a:ext uri="{FF2B5EF4-FFF2-40B4-BE49-F238E27FC236}">
              <a16:creationId xmlns:a16="http://schemas.microsoft.com/office/drawing/2014/main" id="{00000000-0008-0000-0500-0000C1B71200}"/>
            </a:ext>
          </a:extLst>
        </xdr:cNvPr>
        <xdr:cNvSpPr>
          <a:spLocks noChangeShapeType="1"/>
        </xdr:cNvSpPr>
      </xdr:nvSpPr>
      <xdr:spPr bwMode="auto">
        <a:xfrm flipH="1">
          <a:off x="2010508" y="5920154"/>
          <a:ext cx="1213338" cy="63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29308</xdr:colOff>
      <xdr:row>27</xdr:row>
      <xdr:rowOff>153866</xdr:rowOff>
    </xdr:from>
    <xdr:to>
      <xdr:col>6</xdr:col>
      <xdr:colOff>230554</xdr:colOff>
      <xdr:row>28</xdr:row>
      <xdr:rowOff>76689</xdr:rowOff>
    </xdr:to>
    <xdr:sp macro="" textlink="">
      <xdr:nvSpPr>
        <xdr:cNvPr id="1226691" name="Line 69">
          <a:extLst>
            <a:ext uri="{FF2B5EF4-FFF2-40B4-BE49-F238E27FC236}">
              <a16:creationId xmlns:a16="http://schemas.microsoft.com/office/drawing/2014/main" id="{00000000-0008-0000-0500-0000C3B71200}"/>
            </a:ext>
          </a:extLst>
        </xdr:cNvPr>
        <xdr:cNvSpPr>
          <a:spLocks noChangeShapeType="1"/>
        </xdr:cNvSpPr>
      </xdr:nvSpPr>
      <xdr:spPr bwMode="auto">
        <a:xfrm>
          <a:off x="3472962" y="5780943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11</xdr:row>
      <xdr:rowOff>0</xdr:rowOff>
    </xdr:from>
    <xdr:to>
      <xdr:col>4</xdr:col>
      <xdr:colOff>381000</xdr:colOff>
      <xdr:row>32</xdr:row>
      <xdr:rowOff>25400</xdr:rowOff>
    </xdr:to>
    <xdr:sp macro="" textlink="">
      <xdr:nvSpPr>
        <xdr:cNvPr id="1226693" name="Line 81">
          <a:extLst>
            <a:ext uri="{FF2B5EF4-FFF2-40B4-BE49-F238E27FC236}">
              <a16:creationId xmlns:a16="http://schemas.microsoft.com/office/drawing/2014/main" id="{00000000-0008-0000-0500-0000C5B71200}"/>
            </a:ext>
          </a:extLst>
        </xdr:cNvPr>
        <xdr:cNvSpPr>
          <a:spLocks noChangeShapeType="1"/>
        </xdr:cNvSpPr>
      </xdr:nvSpPr>
      <xdr:spPr bwMode="auto">
        <a:xfrm flipV="1">
          <a:off x="2927350" y="2317750"/>
          <a:ext cx="0" cy="4152900"/>
        </a:xfrm>
        <a:prstGeom prst="line">
          <a:avLst/>
        </a:prstGeom>
        <a:noFill/>
        <a:ln w="3175">
          <a:solidFill>
            <a:srgbClr val="000000"/>
          </a:solidFill>
          <a:prstDash val="dash"/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306265</xdr:colOff>
      <xdr:row>35</xdr:row>
      <xdr:rowOff>6348</xdr:rowOff>
    </xdr:from>
    <xdr:to>
      <xdr:col>4</xdr:col>
      <xdr:colOff>307731</xdr:colOff>
      <xdr:row>41</xdr:row>
      <xdr:rowOff>65941</xdr:rowOff>
    </xdr:to>
    <xdr:sp macro="" textlink="">
      <xdr:nvSpPr>
        <xdr:cNvPr id="1226694" name="Line 83">
          <a:extLst>
            <a:ext uri="{FF2B5EF4-FFF2-40B4-BE49-F238E27FC236}">
              <a16:creationId xmlns:a16="http://schemas.microsoft.com/office/drawing/2014/main" id="{00000000-0008-0000-0500-0000C6B71200}"/>
            </a:ext>
          </a:extLst>
        </xdr:cNvPr>
        <xdr:cNvSpPr>
          <a:spLocks noChangeShapeType="1"/>
        </xdr:cNvSpPr>
      </xdr:nvSpPr>
      <xdr:spPr bwMode="auto">
        <a:xfrm flipH="1" flipV="1">
          <a:off x="2856034" y="7223367"/>
          <a:ext cx="1466" cy="124655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315057</xdr:colOff>
      <xdr:row>37</xdr:row>
      <xdr:rowOff>95249</xdr:rowOff>
    </xdr:from>
    <xdr:to>
      <xdr:col>9</xdr:col>
      <xdr:colOff>109905</xdr:colOff>
      <xdr:row>40</xdr:row>
      <xdr:rowOff>80595</xdr:rowOff>
    </xdr:to>
    <xdr:sp macro="" textlink="">
      <xdr:nvSpPr>
        <xdr:cNvPr id="1226695" name="Line 84">
          <a:extLst>
            <a:ext uri="{FF2B5EF4-FFF2-40B4-BE49-F238E27FC236}">
              <a16:creationId xmlns:a16="http://schemas.microsoft.com/office/drawing/2014/main" id="{00000000-0008-0000-0500-0000C7B71200}"/>
            </a:ext>
          </a:extLst>
        </xdr:cNvPr>
        <xdr:cNvSpPr>
          <a:spLocks noChangeShapeType="1"/>
        </xdr:cNvSpPr>
      </xdr:nvSpPr>
      <xdr:spPr bwMode="auto">
        <a:xfrm rot="10800000" flipV="1">
          <a:off x="3758711" y="7707922"/>
          <a:ext cx="1560636" cy="57882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25</xdr:row>
      <xdr:rowOff>0</xdr:rowOff>
    </xdr:from>
    <xdr:to>
      <xdr:col>19</xdr:col>
      <xdr:colOff>0</xdr:colOff>
      <xdr:row>25</xdr:row>
      <xdr:rowOff>6350</xdr:rowOff>
    </xdr:to>
    <xdr:sp macro="" textlink="">
      <xdr:nvSpPr>
        <xdr:cNvPr id="1226697" name="Freeform 179">
          <a:extLst>
            <a:ext uri="{FF2B5EF4-FFF2-40B4-BE49-F238E27FC236}">
              <a16:creationId xmlns:a16="http://schemas.microsoft.com/office/drawing/2014/main" id="{00000000-0008-0000-0500-0000C9B71200}"/>
            </a:ext>
          </a:extLst>
        </xdr:cNvPr>
        <xdr:cNvSpPr>
          <a:spLocks/>
        </xdr:cNvSpPr>
      </xdr:nvSpPr>
      <xdr:spPr bwMode="auto">
        <a:xfrm>
          <a:off x="13785850" y="5111750"/>
          <a:ext cx="0" cy="6350"/>
        </a:xfrm>
        <a:custGeom>
          <a:avLst/>
          <a:gdLst>
            <a:gd name="T0" fmla="*/ 0 w 150"/>
            <a:gd name="T1" fmla="*/ 0 h 1"/>
            <a:gd name="T2" fmla="*/ 0 w 15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0" h="1">
              <a:moveTo>
                <a:pt x="0" y="0"/>
              </a:moveTo>
              <a:lnTo>
                <a:pt x="150" y="0"/>
              </a:lnTo>
            </a:path>
          </a:pathLst>
        </a:custGeom>
        <a:noFill/>
        <a:ln w="63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388324</xdr:colOff>
      <xdr:row>38</xdr:row>
      <xdr:rowOff>29307</xdr:rowOff>
    </xdr:from>
    <xdr:to>
      <xdr:col>8</xdr:col>
      <xdr:colOff>571499</xdr:colOff>
      <xdr:row>41</xdr:row>
      <xdr:rowOff>43961</xdr:rowOff>
    </xdr:to>
    <xdr:sp macro="" textlink="">
      <xdr:nvSpPr>
        <xdr:cNvPr id="1226698" name="Line 62">
          <a:extLst>
            <a:ext uri="{FF2B5EF4-FFF2-40B4-BE49-F238E27FC236}">
              <a16:creationId xmlns:a16="http://schemas.microsoft.com/office/drawing/2014/main" id="{00000000-0008-0000-0500-0000CAB71200}"/>
            </a:ext>
          </a:extLst>
        </xdr:cNvPr>
        <xdr:cNvSpPr>
          <a:spLocks noChangeShapeType="1"/>
        </xdr:cNvSpPr>
      </xdr:nvSpPr>
      <xdr:spPr bwMode="auto">
        <a:xfrm flipH="1" flipV="1">
          <a:off x="5004286" y="7839807"/>
          <a:ext cx="183175" cy="60813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114300</xdr:rowOff>
    </xdr:from>
    <xdr:to>
      <xdr:col>8</xdr:col>
      <xdr:colOff>0</xdr:colOff>
      <xdr:row>47</xdr:row>
      <xdr:rowOff>114300</xdr:rowOff>
    </xdr:to>
    <xdr:sp macro="" textlink="">
      <xdr:nvSpPr>
        <xdr:cNvPr id="1226699" name="Line 180">
          <a:extLst>
            <a:ext uri="{FF2B5EF4-FFF2-40B4-BE49-F238E27FC236}">
              <a16:creationId xmlns:a16="http://schemas.microsoft.com/office/drawing/2014/main" id="{00000000-0008-0000-0500-0000CBB71200}"/>
            </a:ext>
          </a:extLst>
        </xdr:cNvPr>
        <xdr:cNvSpPr>
          <a:spLocks noChangeShapeType="1"/>
        </xdr:cNvSpPr>
      </xdr:nvSpPr>
      <xdr:spPr bwMode="auto">
        <a:xfrm>
          <a:off x="3956050" y="9353550"/>
          <a:ext cx="654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47</xdr:row>
      <xdr:rowOff>114300</xdr:rowOff>
    </xdr:from>
    <xdr:to>
      <xdr:col>14</xdr:col>
      <xdr:colOff>0</xdr:colOff>
      <xdr:row>47</xdr:row>
      <xdr:rowOff>114300</xdr:rowOff>
    </xdr:to>
    <xdr:cxnSp macro="">
      <xdr:nvCxnSpPr>
        <xdr:cNvPr id="1226700" name="AutoShape 183">
          <a:extLst>
            <a:ext uri="{FF2B5EF4-FFF2-40B4-BE49-F238E27FC236}">
              <a16:creationId xmlns:a16="http://schemas.microsoft.com/office/drawing/2014/main" id="{00000000-0008-0000-0500-0000CCB71200}"/>
            </a:ext>
          </a:extLst>
        </xdr:cNvPr>
        <xdr:cNvCxnSpPr>
          <a:cxnSpLocks noChangeShapeType="1"/>
        </xdr:cNvCxnSpPr>
      </xdr:nvCxnSpPr>
      <xdr:spPr bwMode="auto">
        <a:xfrm>
          <a:off x="6375400" y="9353550"/>
          <a:ext cx="8318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298450</xdr:colOff>
      <xdr:row>48</xdr:row>
      <xdr:rowOff>0</xdr:rowOff>
    </xdr:from>
    <xdr:to>
      <xdr:col>10</xdr:col>
      <xdr:colOff>298450</xdr:colOff>
      <xdr:row>49</xdr:row>
      <xdr:rowOff>101600</xdr:rowOff>
    </xdr:to>
    <xdr:cxnSp macro="">
      <xdr:nvCxnSpPr>
        <xdr:cNvPr id="1226701" name="AutoShape 181">
          <a:extLst>
            <a:ext uri="{FF2B5EF4-FFF2-40B4-BE49-F238E27FC236}">
              <a16:creationId xmlns:a16="http://schemas.microsoft.com/office/drawing/2014/main" id="{00000000-0008-0000-0500-0000CDB71200}"/>
            </a:ext>
          </a:extLst>
        </xdr:cNvPr>
        <xdr:cNvCxnSpPr>
          <a:cxnSpLocks noChangeShapeType="1"/>
        </xdr:cNvCxnSpPr>
      </xdr:nvCxnSpPr>
      <xdr:spPr bwMode="auto">
        <a:xfrm flipV="1">
          <a:off x="5930900" y="9467850"/>
          <a:ext cx="0" cy="165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0</xdr:colOff>
      <xdr:row>49</xdr:row>
      <xdr:rowOff>101600</xdr:rowOff>
    </xdr:from>
    <xdr:to>
      <xdr:col>10</xdr:col>
      <xdr:colOff>298450</xdr:colOff>
      <xdr:row>49</xdr:row>
      <xdr:rowOff>101600</xdr:rowOff>
    </xdr:to>
    <xdr:sp macro="" textlink="">
      <xdr:nvSpPr>
        <xdr:cNvPr id="1226702" name="Line 182">
          <a:extLst>
            <a:ext uri="{FF2B5EF4-FFF2-40B4-BE49-F238E27FC236}">
              <a16:creationId xmlns:a16="http://schemas.microsoft.com/office/drawing/2014/main" id="{00000000-0008-0000-0500-0000CEB71200}"/>
            </a:ext>
          </a:extLst>
        </xdr:cNvPr>
        <xdr:cNvSpPr>
          <a:spLocks noChangeShapeType="1"/>
        </xdr:cNvSpPr>
      </xdr:nvSpPr>
      <xdr:spPr bwMode="auto">
        <a:xfrm flipV="1">
          <a:off x="3956050" y="963295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53</xdr:row>
      <xdr:rowOff>107950</xdr:rowOff>
    </xdr:from>
    <xdr:to>
      <xdr:col>7</xdr:col>
      <xdr:colOff>654050</xdr:colOff>
      <xdr:row>53</xdr:row>
      <xdr:rowOff>107950</xdr:rowOff>
    </xdr:to>
    <xdr:sp macro="" textlink="">
      <xdr:nvSpPr>
        <xdr:cNvPr id="1226703" name="Line 184">
          <a:extLst>
            <a:ext uri="{FF2B5EF4-FFF2-40B4-BE49-F238E27FC236}">
              <a16:creationId xmlns:a16="http://schemas.microsoft.com/office/drawing/2014/main" id="{00000000-0008-0000-0500-0000CFB71200}"/>
            </a:ext>
          </a:extLst>
        </xdr:cNvPr>
        <xdr:cNvSpPr>
          <a:spLocks noChangeShapeType="1"/>
        </xdr:cNvSpPr>
      </xdr:nvSpPr>
      <xdr:spPr bwMode="auto">
        <a:xfrm flipV="1">
          <a:off x="3956050" y="10179050"/>
          <a:ext cx="654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53</xdr:row>
      <xdr:rowOff>88900</xdr:rowOff>
    </xdr:from>
    <xdr:to>
      <xdr:col>13</xdr:col>
      <xdr:colOff>196850</xdr:colOff>
      <xdr:row>53</xdr:row>
      <xdr:rowOff>88900</xdr:rowOff>
    </xdr:to>
    <xdr:cxnSp macro="">
      <xdr:nvCxnSpPr>
        <xdr:cNvPr id="1226704" name="AutoShape 187">
          <a:extLst>
            <a:ext uri="{FF2B5EF4-FFF2-40B4-BE49-F238E27FC236}">
              <a16:creationId xmlns:a16="http://schemas.microsoft.com/office/drawing/2014/main" id="{00000000-0008-0000-0500-0000D0B71200}"/>
            </a:ext>
          </a:extLst>
        </xdr:cNvPr>
        <xdr:cNvCxnSpPr>
          <a:cxnSpLocks noChangeShapeType="1"/>
        </xdr:cNvCxnSpPr>
      </xdr:nvCxnSpPr>
      <xdr:spPr bwMode="auto">
        <a:xfrm>
          <a:off x="6375400" y="10160000"/>
          <a:ext cx="831850" cy="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298450</xdr:colOff>
      <xdr:row>54</xdr:row>
      <xdr:rowOff>0</xdr:rowOff>
    </xdr:from>
    <xdr:to>
      <xdr:col>10</xdr:col>
      <xdr:colOff>298450</xdr:colOff>
      <xdr:row>55</xdr:row>
      <xdr:rowOff>101600</xdr:rowOff>
    </xdr:to>
    <xdr:cxnSp macro="">
      <xdr:nvCxnSpPr>
        <xdr:cNvPr id="1226705" name="AutoShape 185">
          <a:extLst>
            <a:ext uri="{FF2B5EF4-FFF2-40B4-BE49-F238E27FC236}">
              <a16:creationId xmlns:a16="http://schemas.microsoft.com/office/drawing/2014/main" id="{00000000-0008-0000-0500-0000D1B71200}"/>
            </a:ext>
          </a:extLst>
        </xdr:cNvPr>
        <xdr:cNvCxnSpPr>
          <a:cxnSpLocks noChangeShapeType="1"/>
        </xdr:cNvCxnSpPr>
      </xdr:nvCxnSpPr>
      <xdr:spPr bwMode="auto">
        <a:xfrm flipV="1">
          <a:off x="5930900" y="10280650"/>
          <a:ext cx="0" cy="165100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0</xdr:colOff>
      <xdr:row>55</xdr:row>
      <xdr:rowOff>101600</xdr:rowOff>
    </xdr:from>
    <xdr:to>
      <xdr:col>10</xdr:col>
      <xdr:colOff>298450</xdr:colOff>
      <xdr:row>55</xdr:row>
      <xdr:rowOff>101600</xdr:rowOff>
    </xdr:to>
    <xdr:sp macro="" textlink="">
      <xdr:nvSpPr>
        <xdr:cNvPr id="1226706" name="Line 186">
          <a:extLst>
            <a:ext uri="{FF2B5EF4-FFF2-40B4-BE49-F238E27FC236}">
              <a16:creationId xmlns:a16="http://schemas.microsoft.com/office/drawing/2014/main" id="{00000000-0008-0000-0500-0000D2B71200}"/>
            </a:ext>
          </a:extLst>
        </xdr:cNvPr>
        <xdr:cNvSpPr>
          <a:spLocks noChangeShapeType="1"/>
        </xdr:cNvSpPr>
      </xdr:nvSpPr>
      <xdr:spPr bwMode="auto">
        <a:xfrm>
          <a:off x="3956050" y="1044575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533398</xdr:colOff>
      <xdr:row>45</xdr:row>
      <xdr:rowOff>107950</xdr:rowOff>
    </xdr:from>
    <xdr:to>
      <xdr:col>9</xdr:col>
      <xdr:colOff>212481</xdr:colOff>
      <xdr:row>45</xdr:row>
      <xdr:rowOff>109904</xdr:rowOff>
    </xdr:to>
    <xdr:sp macro="" textlink="">
      <xdr:nvSpPr>
        <xdr:cNvPr id="1226707" name="Line 83">
          <a:extLst>
            <a:ext uri="{FF2B5EF4-FFF2-40B4-BE49-F238E27FC236}">
              <a16:creationId xmlns:a16="http://schemas.microsoft.com/office/drawing/2014/main" id="{00000000-0008-0000-0500-0000D3B71200}"/>
            </a:ext>
          </a:extLst>
        </xdr:cNvPr>
        <xdr:cNvSpPr>
          <a:spLocks noChangeShapeType="1"/>
        </xdr:cNvSpPr>
      </xdr:nvSpPr>
      <xdr:spPr bwMode="auto">
        <a:xfrm flipH="1" flipV="1">
          <a:off x="3083167" y="9303238"/>
          <a:ext cx="2338756" cy="195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476250</xdr:colOff>
      <xdr:row>8</xdr:row>
      <xdr:rowOff>95250</xdr:rowOff>
    </xdr:from>
    <xdr:to>
      <xdr:col>7</xdr:col>
      <xdr:colOff>578828</xdr:colOff>
      <xdr:row>14</xdr:row>
      <xdr:rowOff>57150</xdr:rowOff>
    </xdr:to>
    <xdr:cxnSp macro="">
      <xdr:nvCxnSpPr>
        <xdr:cNvPr id="1226713" name="Gerader Verbinder 145">
          <a:extLst>
            <a:ext uri="{FF2B5EF4-FFF2-40B4-BE49-F238E27FC236}">
              <a16:creationId xmlns:a16="http://schemas.microsoft.com/office/drawing/2014/main" id="{00000000-0008-0000-0500-0000D9B71200}"/>
            </a:ext>
          </a:extLst>
        </xdr:cNvPr>
        <xdr:cNvCxnSpPr>
          <a:cxnSpLocks noChangeShapeType="1"/>
        </xdr:cNvCxnSpPr>
      </xdr:nvCxnSpPr>
      <xdr:spPr bwMode="auto">
        <a:xfrm flipH="1">
          <a:off x="3924300" y="1819275"/>
          <a:ext cx="616928" cy="120015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 type="oval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452314</xdr:colOff>
      <xdr:row>37</xdr:row>
      <xdr:rowOff>72977</xdr:rowOff>
    </xdr:from>
    <xdr:to>
      <xdr:col>8</xdr:col>
      <xdr:colOff>498033</xdr:colOff>
      <xdr:row>37</xdr:row>
      <xdr:rowOff>118696</xdr:rowOff>
    </xdr:to>
    <xdr:sp macro="" textlink="">
      <xdr:nvSpPr>
        <xdr:cNvPr id="1226714" name="Ellipse 2">
          <a:extLst>
            <a:ext uri="{FF2B5EF4-FFF2-40B4-BE49-F238E27FC236}">
              <a16:creationId xmlns:a16="http://schemas.microsoft.com/office/drawing/2014/main" id="{00000000-0008-0000-0500-0000DAB71200}"/>
            </a:ext>
          </a:extLst>
        </xdr:cNvPr>
        <xdr:cNvSpPr>
          <a:spLocks noChangeArrowheads="1"/>
        </xdr:cNvSpPr>
      </xdr:nvSpPr>
      <xdr:spPr bwMode="auto">
        <a:xfrm flipH="1" flipV="1">
          <a:off x="5068276" y="7685650"/>
          <a:ext cx="45719" cy="45719"/>
        </a:xfrm>
        <a:prstGeom prst="ellipse">
          <a:avLst/>
        </a:prstGeom>
        <a:solidFill>
          <a:srgbClr val="000000"/>
        </a:solidFill>
        <a:ln w="6350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9</xdr:col>
      <xdr:colOff>0</xdr:colOff>
      <xdr:row>51</xdr:row>
      <xdr:rowOff>120650</xdr:rowOff>
    </xdr:from>
    <xdr:to>
      <xdr:col>14</xdr:col>
      <xdr:colOff>0</xdr:colOff>
      <xdr:row>51</xdr:row>
      <xdr:rowOff>120650</xdr:rowOff>
    </xdr:to>
    <xdr:sp macro="" textlink="">
      <xdr:nvSpPr>
        <xdr:cNvPr id="1226715" name="Line 186">
          <a:extLst>
            <a:ext uri="{FF2B5EF4-FFF2-40B4-BE49-F238E27FC236}">
              <a16:creationId xmlns:a16="http://schemas.microsoft.com/office/drawing/2014/main" id="{00000000-0008-0000-0500-0000DBB71200}"/>
            </a:ext>
          </a:extLst>
        </xdr:cNvPr>
        <xdr:cNvSpPr>
          <a:spLocks noChangeShapeType="1"/>
        </xdr:cNvSpPr>
      </xdr:nvSpPr>
      <xdr:spPr bwMode="auto">
        <a:xfrm flipV="1">
          <a:off x="5207000" y="9918700"/>
          <a:ext cx="200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133349</xdr:colOff>
      <xdr:row>33</xdr:row>
      <xdr:rowOff>114300</xdr:rowOff>
    </xdr:from>
    <xdr:to>
      <xdr:col>6</xdr:col>
      <xdr:colOff>307730</xdr:colOff>
      <xdr:row>40</xdr:row>
      <xdr:rowOff>80596</xdr:rowOff>
    </xdr:to>
    <xdr:sp macro="" textlink="">
      <xdr:nvSpPr>
        <xdr:cNvPr id="1226718" name="Line 118">
          <a:extLst>
            <a:ext uri="{FF2B5EF4-FFF2-40B4-BE49-F238E27FC236}">
              <a16:creationId xmlns:a16="http://schemas.microsoft.com/office/drawing/2014/main" id="{00000000-0008-0000-0500-0000DEB71200}"/>
            </a:ext>
          </a:extLst>
        </xdr:cNvPr>
        <xdr:cNvSpPr>
          <a:spLocks noChangeShapeType="1"/>
        </xdr:cNvSpPr>
      </xdr:nvSpPr>
      <xdr:spPr bwMode="auto">
        <a:xfrm flipH="1" flipV="1">
          <a:off x="3225311" y="6921012"/>
          <a:ext cx="526073" cy="1365738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539750</xdr:colOff>
      <xdr:row>33</xdr:row>
      <xdr:rowOff>114300</xdr:rowOff>
    </xdr:from>
    <xdr:to>
      <xdr:col>5</xdr:col>
      <xdr:colOff>133350</xdr:colOff>
      <xdr:row>33</xdr:row>
      <xdr:rowOff>114300</xdr:rowOff>
    </xdr:to>
    <xdr:sp macro="" textlink="">
      <xdr:nvSpPr>
        <xdr:cNvPr id="1226719" name="Line 118">
          <a:extLst>
            <a:ext uri="{FF2B5EF4-FFF2-40B4-BE49-F238E27FC236}">
              <a16:creationId xmlns:a16="http://schemas.microsoft.com/office/drawing/2014/main" id="{00000000-0008-0000-0500-0000DFB71200}"/>
            </a:ext>
          </a:extLst>
        </xdr:cNvPr>
        <xdr:cNvSpPr>
          <a:spLocks noChangeShapeType="1"/>
        </xdr:cNvSpPr>
      </xdr:nvSpPr>
      <xdr:spPr bwMode="auto">
        <a:xfrm flipH="1">
          <a:off x="3086100" y="6750050"/>
          <a:ext cx="13335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432289</xdr:colOff>
      <xdr:row>24</xdr:row>
      <xdr:rowOff>177881</xdr:rowOff>
    </xdr:from>
    <xdr:to>
      <xdr:col>7</xdr:col>
      <xdr:colOff>186105</xdr:colOff>
      <xdr:row>26</xdr:row>
      <xdr:rowOff>46251</xdr:rowOff>
    </xdr:to>
    <xdr:sp macro="" textlink="">
      <xdr:nvSpPr>
        <xdr:cNvPr id="862378" name="Ellipse 73">
          <a:extLst>
            <a:ext uri="{FF2B5EF4-FFF2-40B4-BE49-F238E27FC236}">
              <a16:creationId xmlns:a16="http://schemas.microsoft.com/office/drawing/2014/main" id="{00000000-0008-0000-0500-0000AA280D00}"/>
            </a:ext>
          </a:extLst>
        </xdr:cNvPr>
        <xdr:cNvSpPr>
          <a:spLocks noChangeArrowheads="1"/>
        </xdr:cNvSpPr>
      </xdr:nvSpPr>
      <xdr:spPr bwMode="auto">
        <a:xfrm>
          <a:off x="3879148" y="5196365"/>
          <a:ext cx="265785" cy="273183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A1</a:t>
          </a:r>
        </a:p>
      </xdr:txBody>
    </xdr:sp>
    <xdr:clientData/>
  </xdr:twoCellAnchor>
  <xdr:twoCellAnchor>
    <xdr:from>
      <xdr:col>8</xdr:col>
      <xdr:colOff>21249</xdr:colOff>
      <xdr:row>13</xdr:row>
      <xdr:rowOff>58175</xdr:rowOff>
    </xdr:from>
    <xdr:to>
      <xdr:col>8</xdr:col>
      <xdr:colOff>287949</xdr:colOff>
      <xdr:row>14</xdr:row>
      <xdr:rowOff>109903</xdr:rowOff>
    </xdr:to>
    <xdr:sp macro="" textlink="">
      <xdr:nvSpPr>
        <xdr:cNvPr id="862379" name="Ellipse 74">
          <a:extLst>
            <a:ext uri="{FF2B5EF4-FFF2-40B4-BE49-F238E27FC236}">
              <a16:creationId xmlns:a16="http://schemas.microsoft.com/office/drawing/2014/main" id="{00000000-0008-0000-0500-0000AB280D00}"/>
            </a:ext>
          </a:extLst>
        </xdr:cNvPr>
        <xdr:cNvSpPr>
          <a:spLocks noChangeArrowheads="1"/>
        </xdr:cNvSpPr>
      </xdr:nvSpPr>
      <xdr:spPr bwMode="auto">
        <a:xfrm>
          <a:off x="4637211" y="2827752"/>
          <a:ext cx="266700" cy="249555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A2</a:t>
          </a:r>
        </a:p>
      </xdr:txBody>
    </xdr:sp>
    <xdr:clientData/>
  </xdr:twoCellAnchor>
  <xdr:twoCellAnchor>
    <xdr:from>
      <xdr:col>6</xdr:col>
      <xdr:colOff>190500</xdr:colOff>
      <xdr:row>13</xdr:row>
      <xdr:rowOff>182953</xdr:rowOff>
    </xdr:from>
    <xdr:to>
      <xdr:col>7</xdr:col>
      <xdr:colOff>658692</xdr:colOff>
      <xdr:row>14</xdr:row>
      <xdr:rowOff>161192</xdr:rowOff>
    </xdr:to>
    <xdr:cxnSp macro="">
      <xdr:nvCxnSpPr>
        <xdr:cNvPr id="1226727" name="AutoShape 20">
          <a:extLst>
            <a:ext uri="{FF2B5EF4-FFF2-40B4-BE49-F238E27FC236}">
              <a16:creationId xmlns:a16="http://schemas.microsoft.com/office/drawing/2014/main" id="{00000000-0008-0000-0500-0000E7B71200}"/>
            </a:ext>
          </a:extLst>
        </xdr:cNvPr>
        <xdr:cNvCxnSpPr>
          <a:cxnSpLocks noChangeShapeType="1"/>
        </xdr:cNvCxnSpPr>
      </xdr:nvCxnSpPr>
      <xdr:spPr bwMode="auto">
        <a:xfrm flipH="1">
          <a:off x="3634154" y="2952530"/>
          <a:ext cx="981076" cy="176066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oval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535305</xdr:colOff>
      <xdr:row>36</xdr:row>
      <xdr:rowOff>69850</xdr:rowOff>
    </xdr:from>
    <xdr:to>
      <xdr:col>8</xdr:col>
      <xdr:colOff>162066</xdr:colOff>
      <xdr:row>37</xdr:row>
      <xdr:rowOff>130960</xdr:rowOff>
    </xdr:to>
    <xdr:sp macro="" textlink="">
      <xdr:nvSpPr>
        <xdr:cNvPr id="862381" name="Ellipse 79">
          <a:extLst>
            <a:ext uri="{FF2B5EF4-FFF2-40B4-BE49-F238E27FC236}">
              <a16:creationId xmlns:a16="http://schemas.microsoft.com/office/drawing/2014/main" id="{00000000-0008-0000-0500-0000AD280D00}"/>
            </a:ext>
          </a:extLst>
        </xdr:cNvPr>
        <xdr:cNvSpPr>
          <a:spLocks noChangeArrowheads="1"/>
        </xdr:cNvSpPr>
      </xdr:nvSpPr>
      <xdr:spPr bwMode="auto">
        <a:xfrm>
          <a:off x="4514850" y="7486650"/>
          <a:ext cx="276225" cy="28575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A3</a:t>
          </a:r>
        </a:p>
      </xdr:txBody>
    </xdr:sp>
    <xdr:clientData/>
  </xdr:twoCellAnchor>
  <xdr:twoCellAnchor>
    <xdr:from>
      <xdr:col>8</xdr:col>
      <xdr:colOff>18974</xdr:colOff>
      <xdr:row>37</xdr:row>
      <xdr:rowOff>130960</xdr:rowOff>
    </xdr:from>
    <xdr:to>
      <xdr:col>8</xdr:col>
      <xdr:colOff>80596</xdr:colOff>
      <xdr:row>39</xdr:row>
      <xdr:rowOff>168519</xdr:rowOff>
    </xdr:to>
    <xdr:cxnSp macro="">
      <xdr:nvCxnSpPr>
        <xdr:cNvPr id="1226729" name="AutoShape 20">
          <a:extLst>
            <a:ext uri="{FF2B5EF4-FFF2-40B4-BE49-F238E27FC236}">
              <a16:creationId xmlns:a16="http://schemas.microsoft.com/office/drawing/2014/main" id="{00000000-0008-0000-0500-0000E9B71200}"/>
            </a:ext>
          </a:extLst>
        </xdr:cNvPr>
        <xdr:cNvCxnSpPr>
          <a:cxnSpLocks noChangeShapeType="1"/>
          <a:stCxn id="862381" idx="4"/>
        </xdr:cNvCxnSpPr>
      </xdr:nvCxnSpPr>
      <xdr:spPr bwMode="auto">
        <a:xfrm>
          <a:off x="4634936" y="7743633"/>
          <a:ext cx="61622" cy="433213"/>
        </a:xfrm>
        <a:prstGeom prst="straightConnector1">
          <a:avLst/>
        </a:prstGeom>
        <a:noFill/>
        <a:ln w="6350">
          <a:solidFill>
            <a:srgbClr val="000000"/>
          </a:solidFill>
          <a:round/>
          <a:headEnd/>
          <a:tailEnd type="oval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70</xdr:row>
      <xdr:rowOff>69850</xdr:rowOff>
    </xdr:from>
    <xdr:to>
      <xdr:col>17</xdr:col>
      <xdr:colOff>0</xdr:colOff>
      <xdr:row>104</xdr:row>
      <xdr:rowOff>38100</xdr:rowOff>
    </xdr:to>
    <xdr:graphicFrame macro="">
      <xdr:nvGraphicFramePr>
        <xdr:cNvPr id="1226730" name="Chart 4068">
          <a:extLst>
            <a:ext uri="{FF2B5EF4-FFF2-40B4-BE49-F238E27FC236}">
              <a16:creationId xmlns:a16="http://schemas.microsoft.com/office/drawing/2014/main" id="{00000000-0008-0000-0500-0000EAB7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500672</xdr:colOff>
      <xdr:row>39</xdr:row>
      <xdr:rowOff>124558</xdr:rowOff>
    </xdr:from>
    <xdr:to>
      <xdr:col>7</xdr:col>
      <xdr:colOff>21981</xdr:colOff>
      <xdr:row>40</xdr:row>
      <xdr:rowOff>56173</xdr:rowOff>
    </xdr:to>
    <xdr:sp macro="" textlink="">
      <xdr:nvSpPr>
        <xdr:cNvPr id="1226738" name="Line 80">
          <a:extLst>
            <a:ext uri="{FF2B5EF4-FFF2-40B4-BE49-F238E27FC236}">
              <a16:creationId xmlns:a16="http://schemas.microsoft.com/office/drawing/2014/main" id="{00000000-0008-0000-0500-0000F2B71200}"/>
            </a:ext>
          </a:extLst>
        </xdr:cNvPr>
        <xdr:cNvSpPr>
          <a:spLocks noChangeShapeType="1"/>
        </xdr:cNvSpPr>
      </xdr:nvSpPr>
      <xdr:spPr bwMode="auto">
        <a:xfrm flipV="1">
          <a:off x="3944326" y="8132885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188055</xdr:colOff>
      <xdr:row>40</xdr:row>
      <xdr:rowOff>87433</xdr:rowOff>
    </xdr:from>
    <xdr:to>
      <xdr:col>9</xdr:col>
      <xdr:colOff>205154</xdr:colOff>
      <xdr:row>45</xdr:row>
      <xdr:rowOff>117231</xdr:rowOff>
    </xdr:to>
    <xdr:sp macro="" textlink="">
      <xdr:nvSpPr>
        <xdr:cNvPr id="1226744" name="Line 118">
          <a:extLst>
            <a:ext uri="{FF2B5EF4-FFF2-40B4-BE49-F238E27FC236}">
              <a16:creationId xmlns:a16="http://schemas.microsoft.com/office/drawing/2014/main" id="{00000000-0008-0000-0500-0000F8B71200}"/>
            </a:ext>
          </a:extLst>
        </xdr:cNvPr>
        <xdr:cNvSpPr>
          <a:spLocks noChangeShapeType="1"/>
        </xdr:cNvSpPr>
      </xdr:nvSpPr>
      <xdr:spPr bwMode="auto">
        <a:xfrm flipH="1" flipV="1">
          <a:off x="5397497" y="8293587"/>
          <a:ext cx="17099" cy="1018932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732086</xdr:colOff>
      <xdr:row>44</xdr:row>
      <xdr:rowOff>96006</xdr:rowOff>
    </xdr:from>
    <xdr:to>
      <xdr:col>8</xdr:col>
      <xdr:colOff>565688</xdr:colOff>
      <xdr:row>44</xdr:row>
      <xdr:rowOff>102357</xdr:rowOff>
    </xdr:to>
    <xdr:sp macro="" textlink="">
      <xdr:nvSpPr>
        <xdr:cNvPr id="1226745" name="Line 83">
          <a:extLst>
            <a:ext uri="{FF2B5EF4-FFF2-40B4-BE49-F238E27FC236}">
              <a16:creationId xmlns:a16="http://schemas.microsoft.com/office/drawing/2014/main" id="{00000000-0008-0000-0500-0000F9B71200}"/>
            </a:ext>
          </a:extLst>
        </xdr:cNvPr>
        <xdr:cNvSpPr>
          <a:spLocks noChangeShapeType="1"/>
        </xdr:cNvSpPr>
      </xdr:nvSpPr>
      <xdr:spPr bwMode="auto">
        <a:xfrm flipH="1">
          <a:off x="1999896" y="9049506"/>
          <a:ext cx="3190344" cy="6351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740018</xdr:colOff>
      <xdr:row>43</xdr:row>
      <xdr:rowOff>101600</xdr:rowOff>
    </xdr:from>
    <xdr:to>
      <xdr:col>8</xdr:col>
      <xdr:colOff>337038</xdr:colOff>
      <xdr:row>43</xdr:row>
      <xdr:rowOff>102577</xdr:rowOff>
    </xdr:to>
    <xdr:sp macro="" textlink="">
      <xdr:nvSpPr>
        <xdr:cNvPr id="1226746" name="Line 83">
          <a:extLst>
            <a:ext uri="{FF2B5EF4-FFF2-40B4-BE49-F238E27FC236}">
              <a16:creationId xmlns:a16="http://schemas.microsoft.com/office/drawing/2014/main" id="{00000000-0008-0000-0500-0000FAB71200}"/>
            </a:ext>
          </a:extLst>
        </xdr:cNvPr>
        <xdr:cNvSpPr>
          <a:spLocks noChangeShapeType="1"/>
        </xdr:cNvSpPr>
      </xdr:nvSpPr>
      <xdr:spPr bwMode="auto">
        <a:xfrm flipH="1" flipV="1">
          <a:off x="2007576" y="8901235"/>
          <a:ext cx="2945424" cy="97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739412</xdr:colOff>
      <xdr:row>42</xdr:row>
      <xdr:rowOff>101598</xdr:rowOff>
    </xdr:from>
    <xdr:to>
      <xdr:col>8</xdr:col>
      <xdr:colOff>72257</xdr:colOff>
      <xdr:row>42</xdr:row>
      <xdr:rowOff>105103</xdr:rowOff>
    </xdr:to>
    <xdr:sp macro="" textlink="">
      <xdr:nvSpPr>
        <xdr:cNvPr id="1226747" name="Line 83">
          <a:extLst>
            <a:ext uri="{FF2B5EF4-FFF2-40B4-BE49-F238E27FC236}">
              <a16:creationId xmlns:a16="http://schemas.microsoft.com/office/drawing/2014/main" id="{00000000-0008-0000-0500-0000FBB71200}"/>
            </a:ext>
          </a:extLst>
        </xdr:cNvPr>
        <xdr:cNvSpPr>
          <a:spLocks noChangeShapeType="1"/>
        </xdr:cNvSpPr>
      </xdr:nvSpPr>
      <xdr:spPr bwMode="auto">
        <a:xfrm flipH="1" flipV="1">
          <a:off x="2007222" y="8660960"/>
          <a:ext cx="2689587" cy="350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1226750" name="Line 118">
          <a:extLst>
            <a:ext uri="{FF2B5EF4-FFF2-40B4-BE49-F238E27FC236}">
              <a16:creationId xmlns:a16="http://schemas.microsoft.com/office/drawing/2014/main" id="{00000000-0008-0000-0500-0000FEB71200}"/>
            </a:ext>
          </a:extLst>
        </xdr:cNvPr>
        <xdr:cNvSpPr>
          <a:spLocks noChangeShapeType="1"/>
        </xdr:cNvSpPr>
      </xdr:nvSpPr>
      <xdr:spPr bwMode="auto">
        <a:xfrm flipH="1" flipV="1">
          <a:off x="2006600" y="5111750"/>
          <a:ext cx="0" cy="762000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de-DE"/>
            <a:t>316</a:t>
          </a:r>
        </a:p>
      </xdr:txBody>
    </xdr:sp>
    <xdr:clientData/>
  </xdr:twoCellAnchor>
  <xdr:twoCellAnchor>
    <xdr:from>
      <xdr:col>5</xdr:col>
      <xdr:colOff>139211</xdr:colOff>
      <xdr:row>28</xdr:row>
      <xdr:rowOff>102576</xdr:rowOff>
    </xdr:from>
    <xdr:to>
      <xdr:col>6</xdr:col>
      <xdr:colOff>51288</xdr:colOff>
      <xdr:row>32</xdr:row>
      <xdr:rowOff>73267</xdr:rowOff>
    </xdr:to>
    <xdr:sp macro="" textlink="">
      <xdr:nvSpPr>
        <xdr:cNvPr id="1226751" name="Line 118">
          <a:extLst>
            <a:ext uri="{FF2B5EF4-FFF2-40B4-BE49-F238E27FC236}">
              <a16:creationId xmlns:a16="http://schemas.microsoft.com/office/drawing/2014/main" id="{00000000-0008-0000-0500-0000FFB71200}"/>
            </a:ext>
          </a:extLst>
        </xdr:cNvPr>
        <xdr:cNvSpPr>
          <a:spLocks noChangeShapeType="1"/>
        </xdr:cNvSpPr>
      </xdr:nvSpPr>
      <xdr:spPr bwMode="auto">
        <a:xfrm flipH="1" flipV="1">
          <a:off x="3231173" y="5927480"/>
          <a:ext cx="263769" cy="761999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197827</xdr:colOff>
      <xdr:row>26</xdr:row>
      <xdr:rowOff>117232</xdr:rowOff>
    </xdr:from>
    <xdr:to>
      <xdr:col>5</xdr:col>
      <xdr:colOff>329711</xdr:colOff>
      <xdr:row>28</xdr:row>
      <xdr:rowOff>65942</xdr:rowOff>
    </xdr:to>
    <xdr:sp macro="" textlink="">
      <xdr:nvSpPr>
        <xdr:cNvPr id="1328128" name="Line 118">
          <a:extLst>
            <a:ext uri="{FF2B5EF4-FFF2-40B4-BE49-F238E27FC236}">
              <a16:creationId xmlns:a16="http://schemas.microsoft.com/office/drawing/2014/main" id="{00000000-0008-0000-0500-000000441400}"/>
            </a:ext>
          </a:extLst>
        </xdr:cNvPr>
        <xdr:cNvSpPr>
          <a:spLocks noChangeShapeType="1"/>
        </xdr:cNvSpPr>
      </xdr:nvSpPr>
      <xdr:spPr bwMode="auto">
        <a:xfrm>
          <a:off x="3289789" y="5546482"/>
          <a:ext cx="131884" cy="344364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63</xdr:row>
      <xdr:rowOff>0</xdr:rowOff>
    </xdr:from>
    <xdr:to>
      <xdr:col>19</xdr:col>
      <xdr:colOff>0</xdr:colOff>
      <xdr:row>63</xdr:row>
      <xdr:rowOff>6350</xdr:rowOff>
    </xdr:to>
    <xdr:sp macro="" textlink="">
      <xdr:nvSpPr>
        <xdr:cNvPr id="1328129" name="Freeform 179">
          <a:extLst>
            <a:ext uri="{FF2B5EF4-FFF2-40B4-BE49-F238E27FC236}">
              <a16:creationId xmlns:a16="http://schemas.microsoft.com/office/drawing/2014/main" id="{00000000-0008-0000-0500-000001441400}"/>
            </a:ext>
          </a:extLst>
        </xdr:cNvPr>
        <xdr:cNvSpPr>
          <a:spLocks/>
        </xdr:cNvSpPr>
      </xdr:nvSpPr>
      <xdr:spPr bwMode="auto">
        <a:xfrm>
          <a:off x="13785850" y="11849100"/>
          <a:ext cx="0" cy="6350"/>
        </a:xfrm>
        <a:custGeom>
          <a:avLst/>
          <a:gdLst>
            <a:gd name="T0" fmla="*/ 0 w 150"/>
            <a:gd name="T1" fmla="*/ 0 h 1"/>
            <a:gd name="T2" fmla="*/ 0 w 15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0" h="1">
              <a:moveTo>
                <a:pt x="0" y="0"/>
              </a:moveTo>
              <a:lnTo>
                <a:pt x="150" y="0"/>
              </a:lnTo>
            </a:path>
          </a:pathLst>
        </a:custGeom>
        <a:noFill/>
        <a:ln w="6350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52</xdr:col>
      <xdr:colOff>44450</xdr:colOff>
      <xdr:row>38</xdr:row>
      <xdr:rowOff>63500</xdr:rowOff>
    </xdr:from>
    <xdr:to>
      <xdr:col>63</xdr:col>
      <xdr:colOff>177800</xdr:colOff>
      <xdr:row>60</xdr:row>
      <xdr:rowOff>406400</xdr:rowOff>
    </xdr:to>
    <xdr:graphicFrame macro="">
      <xdr:nvGraphicFramePr>
        <xdr:cNvPr id="1328135" name="Chart 4068">
          <a:extLst>
            <a:ext uri="{FF2B5EF4-FFF2-40B4-BE49-F238E27FC236}">
              <a16:creationId xmlns:a16="http://schemas.microsoft.com/office/drawing/2014/main" id="{00000000-0008-0000-0500-0000074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6</xdr:col>
      <xdr:colOff>274698</xdr:colOff>
      <xdr:row>14</xdr:row>
      <xdr:rowOff>186990</xdr:rowOff>
    </xdr:from>
    <xdr:to>
      <xdr:col>6</xdr:col>
      <xdr:colOff>400234</xdr:colOff>
      <xdr:row>15</xdr:row>
      <xdr:rowOff>59989</xdr:rowOff>
    </xdr:to>
    <xdr:sp macro="" textlink="">
      <xdr:nvSpPr>
        <xdr:cNvPr id="1328138" name="Line 22">
          <a:extLst>
            <a:ext uri="{FF2B5EF4-FFF2-40B4-BE49-F238E27FC236}">
              <a16:creationId xmlns:a16="http://schemas.microsoft.com/office/drawing/2014/main" id="{00000000-0008-0000-0500-00000A441400}"/>
            </a:ext>
          </a:extLst>
        </xdr:cNvPr>
        <xdr:cNvSpPr>
          <a:spLocks noChangeShapeType="1"/>
        </xdr:cNvSpPr>
      </xdr:nvSpPr>
      <xdr:spPr bwMode="auto">
        <a:xfrm>
          <a:off x="3721557" y="3145693"/>
          <a:ext cx="125536" cy="7540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120650</xdr:colOff>
      <xdr:row>37</xdr:row>
      <xdr:rowOff>63500</xdr:rowOff>
    </xdr:from>
    <xdr:to>
      <xdr:col>37</xdr:col>
      <xdr:colOff>139700</xdr:colOff>
      <xdr:row>70</xdr:row>
      <xdr:rowOff>38100</xdr:rowOff>
    </xdr:to>
    <xdr:graphicFrame macro="">
      <xdr:nvGraphicFramePr>
        <xdr:cNvPr id="1328139" name="Chart 4068">
          <a:extLst>
            <a:ext uri="{FF2B5EF4-FFF2-40B4-BE49-F238E27FC236}">
              <a16:creationId xmlns:a16="http://schemas.microsoft.com/office/drawing/2014/main" id="{00000000-0008-0000-0500-00000B4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9</xdr:col>
      <xdr:colOff>412750</xdr:colOff>
      <xdr:row>24</xdr:row>
      <xdr:rowOff>25400</xdr:rowOff>
    </xdr:from>
    <xdr:to>
      <xdr:col>16</xdr:col>
      <xdr:colOff>6350</xdr:colOff>
      <xdr:row>31</xdr:row>
      <xdr:rowOff>133350</xdr:rowOff>
    </xdr:to>
    <xdr:pic>
      <xdr:nvPicPr>
        <xdr:cNvPr id="1328140" name="Grafik 1">
          <a:extLst>
            <a:ext uri="{FF2B5EF4-FFF2-40B4-BE49-F238E27FC236}">
              <a16:creationId xmlns:a16="http://schemas.microsoft.com/office/drawing/2014/main" id="{00000000-0008-0000-0500-00000C44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4946650"/>
          <a:ext cx="2863850" cy="144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293076</xdr:colOff>
      <xdr:row>14</xdr:row>
      <xdr:rowOff>124558</xdr:rowOff>
    </xdr:from>
    <xdr:to>
      <xdr:col>7</xdr:col>
      <xdr:colOff>73270</xdr:colOff>
      <xdr:row>15</xdr:row>
      <xdr:rowOff>175846</xdr:rowOff>
    </xdr:to>
    <xdr:sp macro="" textlink="">
      <xdr:nvSpPr>
        <xdr:cNvPr id="97" name="Line 2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ShapeType="1"/>
        </xdr:cNvSpPr>
      </xdr:nvSpPr>
      <xdr:spPr bwMode="auto">
        <a:xfrm flipH="1">
          <a:off x="3385038" y="3091962"/>
          <a:ext cx="644770" cy="24911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134262</xdr:colOff>
      <xdr:row>33</xdr:row>
      <xdr:rowOff>123870</xdr:rowOff>
    </xdr:from>
    <xdr:to>
      <xdr:col>8</xdr:col>
      <xdr:colOff>522590</xdr:colOff>
      <xdr:row>36</xdr:row>
      <xdr:rowOff>94563</xdr:rowOff>
    </xdr:to>
    <xdr:sp macro="" textlink="">
      <xdr:nvSpPr>
        <xdr:cNvPr id="116" name="Line 8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ShapeType="1"/>
        </xdr:cNvSpPr>
      </xdr:nvSpPr>
      <xdr:spPr bwMode="auto">
        <a:xfrm rot="10800000" flipV="1">
          <a:off x="3577916" y="6930582"/>
          <a:ext cx="1560636" cy="57882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65942</xdr:colOff>
      <xdr:row>29</xdr:row>
      <xdr:rowOff>146539</xdr:rowOff>
    </xdr:from>
    <xdr:to>
      <xdr:col>8</xdr:col>
      <xdr:colOff>300402</xdr:colOff>
      <xdr:row>32</xdr:row>
      <xdr:rowOff>73270</xdr:rowOff>
    </xdr:to>
    <xdr:sp macro="" textlink="">
      <xdr:nvSpPr>
        <xdr:cNvPr id="118" name="Line 8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ShapeType="1"/>
        </xdr:cNvSpPr>
      </xdr:nvSpPr>
      <xdr:spPr bwMode="auto">
        <a:xfrm rot="10800000" flipV="1">
          <a:off x="3509596" y="6169270"/>
          <a:ext cx="1406768" cy="52021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329711</xdr:colOff>
      <xdr:row>26</xdr:row>
      <xdr:rowOff>43962</xdr:rowOff>
    </xdr:from>
    <xdr:to>
      <xdr:col>7</xdr:col>
      <xdr:colOff>644770</xdr:colOff>
      <xdr:row>28</xdr:row>
      <xdr:rowOff>65943</xdr:rowOff>
    </xdr:to>
    <xdr:sp macro="" textlink="">
      <xdr:nvSpPr>
        <xdr:cNvPr id="120" name="Line 84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ShapeType="1"/>
        </xdr:cNvSpPr>
      </xdr:nvSpPr>
      <xdr:spPr bwMode="auto">
        <a:xfrm rot="10800000" flipV="1">
          <a:off x="3421673" y="5473212"/>
          <a:ext cx="1179635" cy="41763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441993</xdr:colOff>
      <xdr:row>26</xdr:row>
      <xdr:rowOff>21293</xdr:rowOff>
    </xdr:from>
    <xdr:to>
      <xdr:col>7</xdr:col>
      <xdr:colOff>643239</xdr:colOff>
      <xdr:row>26</xdr:row>
      <xdr:rowOff>141943</xdr:rowOff>
    </xdr:to>
    <xdr:sp macro="" textlink="">
      <xdr:nvSpPr>
        <xdr:cNvPr id="121" name="Line 6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ShapeType="1"/>
        </xdr:cNvSpPr>
      </xdr:nvSpPr>
      <xdr:spPr bwMode="auto">
        <a:xfrm>
          <a:off x="4398531" y="5450543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17030</xdr:colOff>
      <xdr:row>29</xdr:row>
      <xdr:rowOff>167831</xdr:rowOff>
    </xdr:from>
    <xdr:to>
      <xdr:col>8</xdr:col>
      <xdr:colOff>218276</xdr:colOff>
      <xdr:row>30</xdr:row>
      <xdr:rowOff>90654</xdr:rowOff>
    </xdr:to>
    <xdr:sp macro="" textlink="">
      <xdr:nvSpPr>
        <xdr:cNvPr id="122" name="Line 69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ShapeType="1"/>
        </xdr:cNvSpPr>
      </xdr:nvSpPr>
      <xdr:spPr bwMode="auto">
        <a:xfrm>
          <a:off x="4632992" y="6190562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75646</xdr:colOff>
      <xdr:row>31</xdr:row>
      <xdr:rowOff>182484</xdr:rowOff>
    </xdr:from>
    <xdr:to>
      <xdr:col>6</xdr:col>
      <xdr:colOff>276892</xdr:colOff>
      <xdr:row>32</xdr:row>
      <xdr:rowOff>105307</xdr:rowOff>
    </xdr:to>
    <xdr:sp macro="" textlink="">
      <xdr:nvSpPr>
        <xdr:cNvPr id="124" name="Line 69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ShapeType="1"/>
        </xdr:cNvSpPr>
      </xdr:nvSpPr>
      <xdr:spPr bwMode="auto">
        <a:xfrm>
          <a:off x="3519300" y="6600869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263770</xdr:colOff>
      <xdr:row>33</xdr:row>
      <xdr:rowOff>124558</xdr:rowOff>
    </xdr:from>
    <xdr:to>
      <xdr:col>8</xdr:col>
      <xdr:colOff>465016</xdr:colOff>
      <xdr:row>34</xdr:row>
      <xdr:rowOff>47382</xdr:rowOff>
    </xdr:to>
    <xdr:sp macro="" textlink="">
      <xdr:nvSpPr>
        <xdr:cNvPr id="126" name="Line 69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ShapeType="1"/>
        </xdr:cNvSpPr>
      </xdr:nvSpPr>
      <xdr:spPr bwMode="auto">
        <a:xfrm>
          <a:off x="4879732" y="6931270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148915</xdr:colOff>
      <xdr:row>36</xdr:row>
      <xdr:rowOff>6639</xdr:rowOff>
    </xdr:from>
    <xdr:to>
      <xdr:col>6</xdr:col>
      <xdr:colOff>350161</xdr:colOff>
      <xdr:row>36</xdr:row>
      <xdr:rowOff>127289</xdr:rowOff>
    </xdr:to>
    <xdr:sp macro="" textlink="">
      <xdr:nvSpPr>
        <xdr:cNvPr id="128" name="Line 69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ShapeType="1"/>
        </xdr:cNvSpPr>
      </xdr:nvSpPr>
      <xdr:spPr bwMode="auto">
        <a:xfrm>
          <a:off x="3592569" y="7421485"/>
          <a:ext cx="201246" cy="1206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139211</xdr:colOff>
      <xdr:row>38</xdr:row>
      <xdr:rowOff>58616</xdr:rowOff>
    </xdr:from>
    <xdr:to>
      <xdr:col>8</xdr:col>
      <xdr:colOff>329710</xdr:colOff>
      <xdr:row>41</xdr:row>
      <xdr:rowOff>80596</xdr:rowOff>
    </xdr:to>
    <xdr:sp macro="" textlink="">
      <xdr:nvSpPr>
        <xdr:cNvPr id="132" name="Line 62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ShapeType="1"/>
        </xdr:cNvSpPr>
      </xdr:nvSpPr>
      <xdr:spPr bwMode="auto">
        <a:xfrm flipH="1" flipV="1">
          <a:off x="4755173" y="7869116"/>
          <a:ext cx="190499" cy="615461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578829</xdr:colOff>
      <xdr:row>38</xdr:row>
      <xdr:rowOff>146538</xdr:rowOff>
    </xdr:from>
    <xdr:to>
      <xdr:col>8</xdr:col>
      <xdr:colOff>73269</xdr:colOff>
      <xdr:row>41</xdr:row>
      <xdr:rowOff>65942</xdr:rowOff>
    </xdr:to>
    <xdr:sp macro="" textlink="">
      <xdr:nvSpPr>
        <xdr:cNvPr id="133" name="Line 6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ShapeType="1"/>
        </xdr:cNvSpPr>
      </xdr:nvSpPr>
      <xdr:spPr bwMode="auto">
        <a:xfrm flipH="1" flipV="1">
          <a:off x="4535367" y="7957038"/>
          <a:ext cx="153864" cy="51288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512883</xdr:colOff>
      <xdr:row>39</xdr:row>
      <xdr:rowOff>190498</xdr:rowOff>
    </xdr:from>
    <xdr:to>
      <xdr:col>7</xdr:col>
      <xdr:colOff>65942</xdr:colOff>
      <xdr:row>41</xdr:row>
      <xdr:rowOff>73268</xdr:rowOff>
    </xdr:to>
    <xdr:sp macro="" textlink="">
      <xdr:nvSpPr>
        <xdr:cNvPr id="137" name="Line 62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ShapeType="1"/>
        </xdr:cNvSpPr>
      </xdr:nvSpPr>
      <xdr:spPr bwMode="auto">
        <a:xfrm flipH="1" flipV="1">
          <a:off x="3956537" y="8198825"/>
          <a:ext cx="65943" cy="27842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29308</xdr:colOff>
      <xdr:row>40</xdr:row>
      <xdr:rowOff>117231</xdr:rowOff>
    </xdr:from>
    <xdr:to>
      <xdr:col>8</xdr:col>
      <xdr:colOff>63501</xdr:colOff>
      <xdr:row>41</xdr:row>
      <xdr:rowOff>48846</xdr:rowOff>
    </xdr:to>
    <xdr:sp macro="" textlink="">
      <xdr:nvSpPr>
        <xdr:cNvPr id="141" name="Line 8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ShapeType="1"/>
        </xdr:cNvSpPr>
      </xdr:nvSpPr>
      <xdr:spPr bwMode="auto">
        <a:xfrm flipV="1">
          <a:off x="4645270" y="8323385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139211</xdr:colOff>
      <xdr:row>38</xdr:row>
      <xdr:rowOff>36634</xdr:rowOff>
    </xdr:from>
    <xdr:to>
      <xdr:col>8</xdr:col>
      <xdr:colOff>173404</xdr:colOff>
      <xdr:row>38</xdr:row>
      <xdr:rowOff>166076</xdr:rowOff>
    </xdr:to>
    <xdr:sp macro="" textlink="">
      <xdr:nvSpPr>
        <xdr:cNvPr id="142" name="Line 80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ShapeType="1"/>
        </xdr:cNvSpPr>
      </xdr:nvSpPr>
      <xdr:spPr bwMode="auto">
        <a:xfrm flipV="1">
          <a:off x="4755173" y="7847134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571501</xdr:colOff>
      <xdr:row>38</xdr:row>
      <xdr:rowOff>124558</xdr:rowOff>
    </xdr:from>
    <xdr:to>
      <xdr:col>7</xdr:col>
      <xdr:colOff>605694</xdr:colOff>
      <xdr:row>39</xdr:row>
      <xdr:rowOff>56173</xdr:rowOff>
    </xdr:to>
    <xdr:sp macro="" textlink="">
      <xdr:nvSpPr>
        <xdr:cNvPr id="143" name="Line 80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ShapeType="1"/>
        </xdr:cNvSpPr>
      </xdr:nvSpPr>
      <xdr:spPr bwMode="auto">
        <a:xfrm flipV="1">
          <a:off x="4528039" y="7935058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592015</xdr:colOff>
      <xdr:row>37</xdr:row>
      <xdr:rowOff>64477</xdr:rowOff>
    </xdr:from>
    <xdr:to>
      <xdr:col>9</xdr:col>
      <xdr:colOff>32728</xdr:colOff>
      <xdr:row>37</xdr:row>
      <xdr:rowOff>193919</xdr:rowOff>
    </xdr:to>
    <xdr:sp macro="" textlink="">
      <xdr:nvSpPr>
        <xdr:cNvPr id="145" name="Line 80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ShapeType="1"/>
        </xdr:cNvSpPr>
      </xdr:nvSpPr>
      <xdr:spPr bwMode="auto">
        <a:xfrm flipV="1">
          <a:off x="5207977" y="7677150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366346</xdr:colOff>
      <xdr:row>37</xdr:row>
      <xdr:rowOff>153865</xdr:rowOff>
    </xdr:from>
    <xdr:to>
      <xdr:col>8</xdr:col>
      <xdr:colOff>400539</xdr:colOff>
      <xdr:row>38</xdr:row>
      <xdr:rowOff>85480</xdr:rowOff>
    </xdr:to>
    <xdr:sp macro="" textlink="">
      <xdr:nvSpPr>
        <xdr:cNvPr id="146" name="Line 80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ShapeType="1"/>
        </xdr:cNvSpPr>
      </xdr:nvSpPr>
      <xdr:spPr bwMode="auto">
        <a:xfrm flipV="1">
          <a:off x="4982308" y="7766538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284284</xdr:colOff>
      <xdr:row>40</xdr:row>
      <xdr:rowOff>108438</xdr:rowOff>
    </xdr:from>
    <xdr:to>
      <xdr:col>8</xdr:col>
      <xdr:colOff>318477</xdr:colOff>
      <xdr:row>41</xdr:row>
      <xdr:rowOff>40053</xdr:rowOff>
    </xdr:to>
    <xdr:sp macro="" textlink="">
      <xdr:nvSpPr>
        <xdr:cNvPr id="147" name="Line 80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ShapeType="1"/>
        </xdr:cNvSpPr>
      </xdr:nvSpPr>
      <xdr:spPr bwMode="auto">
        <a:xfrm flipV="1">
          <a:off x="4900246" y="8314592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175846</xdr:colOff>
      <xdr:row>40</xdr:row>
      <xdr:rowOff>21981</xdr:rowOff>
    </xdr:from>
    <xdr:to>
      <xdr:col>9</xdr:col>
      <xdr:colOff>210039</xdr:colOff>
      <xdr:row>40</xdr:row>
      <xdr:rowOff>151423</xdr:rowOff>
    </xdr:to>
    <xdr:sp macro="" textlink="">
      <xdr:nvSpPr>
        <xdr:cNvPr id="149" name="Line 80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ShapeType="1"/>
        </xdr:cNvSpPr>
      </xdr:nvSpPr>
      <xdr:spPr bwMode="auto">
        <a:xfrm flipV="1">
          <a:off x="5385288" y="8228135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527538</xdr:colOff>
      <xdr:row>40</xdr:row>
      <xdr:rowOff>73269</xdr:rowOff>
    </xdr:from>
    <xdr:to>
      <xdr:col>8</xdr:col>
      <xdr:colOff>561731</xdr:colOff>
      <xdr:row>41</xdr:row>
      <xdr:rowOff>4884</xdr:rowOff>
    </xdr:to>
    <xdr:sp macro="" textlink="">
      <xdr:nvSpPr>
        <xdr:cNvPr id="151" name="Line 8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ShapeType="1"/>
        </xdr:cNvSpPr>
      </xdr:nvSpPr>
      <xdr:spPr bwMode="auto">
        <a:xfrm flipV="1">
          <a:off x="5143500" y="8279423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14654</xdr:colOff>
      <xdr:row>40</xdr:row>
      <xdr:rowOff>51288</xdr:rowOff>
    </xdr:from>
    <xdr:to>
      <xdr:col>7</xdr:col>
      <xdr:colOff>48847</xdr:colOff>
      <xdr:row>40</xdr:row>
      <xdr:rowOff>180730</xdr:rowOff>
    </xdr:to>
    <xdr:sp macro="" textlink="">
      <xdr:nvSpPr>
        <xdr:cNvPr id="154" name="Line 8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ShapeType="1"/>
        </xdr:cNvSpPr>
      </xdr:nvSpPr>
      <xdr:spPr bwMode="auto">
        <a:xfrm flipV="1">
          <a:off x="3971192" y="8257442"/>
          <a:ext cx="34193" cy="1294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570123</xdr:colOff>
      <xdr:row>41</xdr:row>
      <xdr:rowOff>43961</xdr:rowOff>
    </xdr:from>
    <xdr:to>
      <xdr:col>8</xdr:col>
      <xdr:colOff>570125</xdr:colOff>
      <xdr:row>44</xdr:row>
      <xdr:rowOff>80596</xdr:rowOff>
    </xdr:to>
    <xdr:sp macro="" textlink="">
      <xdr:nvSpPr>
        <xdr:cNvPr id="155" name="Line 118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ShapeType="1"/>
        </xdr:cNvSpPr>
      </xdr:nvSpPr>
      <xdr:spPr bwMode="auto">
        <a:xfrm flipV="1">
          <a:off x="5183795" y="8497399"/>
          <a:ext cx="2" cy="643853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335662</xdr:colOff>
      <xdr:row>41</xdr:row>
      <xdr:rowOff>80596</xdr:rowOff>
    </xdr:from>
    <xdr:to>
      <xdr:col>8</xdr:col>
      <xdr:colOff>335663</xdr:colOff>
      <xdr:row>43</xdr:row>
      <xdr:rowOff>102577</xdr:rowOff>
    </xdr:to>
    <xdr:sp macro="" textlink="">
      <xdr:nvSpPr>
        <xdr:cNvPr id="157" name="Line 118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ShapeType="1"/>
        </xdr:cNvSpPr>
      </xdr:nvSpPr>
      <xdr:spPr bwMode="auto">
        <a:xfrm flipV="1">
          <a:off x="4949334" y="8534034"/>
          <a:ext cx="1" cy="426793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344367</xdr:colOff>
      <xdr:row>39</xdr:row>
      <xdr:rowOff>14653</xdr:rowOff>
    </xdr:from>
    <xdr:to>
      <xdr:col>7</xdr:col>
      <xdr:colOff>483577</xdr:colOff>
      <xdr:row>41</xdr:row>
      <xdr:rowOff>87922</xdr:rowOff>
    </xdr:to>
    <xdr:sp macro="" textlink="">
      <xdr:nvSpPr>
        <xdr:cNvPr id="161" name="Line 62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ShapeType="1"/>
        </xdr:cNvSpPr>
      </xdr:nvSpPr>
      <xdr:spPr bwMode="auto">
        <a:xfrm flipH="1" flipV="1">
          <a:off x="4300905" y="8022980"/>
          <a:ext cx="139210" cy="468923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73269</xdr:colOff>
      <xdr:row>41</xdr:row>
      <xdr:rowOff>65941</xdr:rowOff>
    </xdr:from>
    <xdr:to>
      <xdr:col>8</xdr:col>
      <xdr:colOff>73269</xdr:colOff>
      <xdr:row>42</xdr:row>
      <xdr:rowOff>95249</xdr:rowOff>
    </xdr:to>
    <xdr:sp macro="" textlink="">
      <xdr:nvSpPr>
        <xdr:cNvPr id="163" name="Line 118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ShapeType="1"/>
        </xdr:cNvSpPr>
      </xdr:nvSpPr>
      <xdr:spPr bwMode="auto">
        <a:xfrm flipV="1">
          <a:off x="4689231" y="8469922"/>
          <a:ext cx="0" cy="227135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300404</xdr:colOff>
      <xdr:row>41</xdr:row>
      <xdr:rowOff>73267</xdr:rowOff>
    </xdr:from>
    <xdr:to>
      <xdr:col>7</xdr:col>
      <xdr:colOff>65942</xdr:colOff>
      <xdr:row>41</xdr:row>
      <xdr:rowOff>73268</xdr:rowOff>
    </xdr:to>
    <xdr:sp macro="" textlink="">
      <xdr:nvSpPr>
        <xdr:cNvPr id="164" name="Line 118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ShapeType="1"/>
        </xdr:cNvSpPr>
      </xdr:nvSpPr>
      <xdr:spPr bwMode="auto">
        <a:xfrm>
          <a:off x="2850173" y="8477248"/>
          <a:ext cx="1172307" cy="1"/>
        </a:xfrm>
        <a:prstGeom prst="line">
          <a:avLst/>
        </a:prstGeom>
        <a:noFill/>
        <a:ln w="6350">
          <a:solidFill>
            <a:srgbClr val="000000"/>
          </a:solidFill>
          <a:round/>
          <a:headEnd type="none" w="sm" len="sm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333375</xdr:colOff>
      <xdr:row>22</xdr:row>
      <xdr:rowOff>89297</xdr:rowOff>
    </xdr:from>
    <xdr:to>
      <xdr:col>7</xdr:col>
      <xdr:colOff>410308</xdr:colOff>
      <xdr:row>24</xdr:row>
      <xdr:rowOff>17860</xdr:rowOff>
    </xdr:to>
    <xdr:sp macro="" textlink="">
      <xdr:nvSpPr>
        <xdr:cNvPr id="165" name="Line 8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ShapeType="1"/>
        </xdr:cNvSpPr>
      </xdr:nvSpPr>
      <xdr:spPr bwMode="auto">
        <a:xfrm rot="10800000" flipV="1">
          <a:off x="3429000" y="4702969"/>
          <a:ext cx="940136" cy="333375"/>
        </a:xfrm>
        <a:prstGeom prst="lin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13</xdr:row>
      <xdr:rowOff>57149</xdr:rowOff>
    </xdr:from>
    <xdr:to>
      <xdr:col>7</xdr:col>
      <xdr:colOff>28575</xdr:colOff>
      <xdr:row>15</xdr:row>
      <xdr:rowOff>66675</xdr:rowOff>
    </xdr:to>
    <xdr:sp macro="" textlink="">
      <xdr:nvSpPr>
        <xdr:cNvPr id="79" name="Line 2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ShapeType="1"/>
        </xdr:cNvSpPr>
      </xdr:nvSpPr>
      <xdr:spPr bwMode="auto">
        <a:xfrm>
          <a:off x="3848100" y="2819399"/>
          <a:ext cx="142875" cy="40957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353122</xdr:colOff>
      <xdr:row>13</xdr:row>
      <xdr:rowOff>83635</xdr:rowOff>
    </xdr:from>
    <xdr:to>
      <xdr:col>6</xdr:col>
      <xdr:colOff>484517</xdr:colOff>
      <xdr:row>13</xdr:row>
      <xdr:rowOff>162767</xdr:rowOff>
    </xdr:to>
    <xdr:sp macro="" textlink="">
      <xdr:nvSpPr>
        <xdr:cNvPr id="81" name="Line 22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ShapeType="1"/>
        </xdr:cNvSpPr>
      </xdr:nvSpPr>
      <xdr:spPr bwMode="auto">
        <a:xfrm>
          <a:off x="3800707" y="2843562"/>
          <a:ext cx="131395" cy="7913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450694</xdr:colOff>
      <xdr:row>14</xdr:row>
      <xdr:rowOff>125452</xdr:rowOff>
    </xdr:from>
    <xdr:to>
      <xdr:col>7</xdr:col>
      <xdr:colOff>66345</xdr:colOff>
      <xdr:row>15</xdr:row>
      <xdr:rowOff>4792</xdr:rowOff>
    </xdr:to>
    <xdr:sp macro="" textlink="">
      <xdr:nvSpPr>
        <xdr:cNvPr id="83" name="Line 2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ShapeType="1"/>
        </xdr:cNvSpPr>
      </xdr:nvSpPr>
      <xdr:spPr bwMode="auto">
        <a:xfrm>
          <a:off x="3898279" y="3085172"/>
          <a:ext cx="131395" cy="7913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139700</xdr:colOff>
      <xdr:row>10</xdr:row>
      <xdr:rowOff>127000</xdr:rowOff>
    </xdr:from>
    <xdr:to>
      <xdr:col>7</xdr:col>
      <xdr:colOff>209550</xdr:colOff>
      <xdr:row>36</xdr:row>
      <xdr:rowOff>0</xdr:rowOff>
    </xdr:to>
    <xdr:sp macro="" textlink="">
      <xdr:nvSpPr>
        <xdr:cNvPr id="1287488" name="Freeform 1">
          <a:extLst>
            <a:ext uri="{FF2B5EF4-FFF2-40B4-BE49-F238E27FC236}">
              <a16:creationId xmlns:a16="http://schemas.microsoft.com/office/drawing/2014/main" id="{00000000-0008-0000-0600-000040A51300}"/>
            </a:ext>
          </a:extLst>
        </xdr:cNvPr>
        <xdr:cNvSpPr>
          <a:spLocks/>
        </xdr:cNvSpPr>
      </xdr:nvSpPr>
      <xdr:spPr bwMode="auto">
        <a:xfrm>
          <a:off x="3060700" y="2165350"/>
          <a:ext cx="844550" cy="5816600"/>
        </a:xfrm>
        <a:custGeom>
          <a:avLst/>
          <a:gdLst>
            <a:gd name="T0" fmla="*/ 2147483646 w 81"/>
            <a:gd name="T1" fmla="*/ 0 h 610"/>
            <a:gd name="T2" fmla="*/ 2147483646 w 81"/>
            <a:gd name="T3" fmla="*/ 2147483646 h 610"/>
            <a:gd name="T4" fmla="*/ 2147483646 w 81"/>
            <a:gd name="T5" fmla="*/ 2147483646 h 610"/>
            <a:gd name="T6" fmla="*/ 2147483646 w 81"/>
            <a:gd name="T7" fmla="*/ 2147483646 h 610"/>
            <a:gd name="T8" fmla="*/ 2147483646 w 81"/>
            <a:gd name="T9" fmla="*/ 2147483646 h 610"/>
            <a:gd name="T10" fmla="*/ 2147483646 w 81"/>
            <a:gd name="T11" fmla="*/ 2147483646 h 610"/>
            <a:gd name="T12" fmla="*/ 2147483646 w 81"/>
            <a:gd name="T13" fmla="*/ 2147483646 h 610"/>
            <a:gd name="T14" fmla="*/ 0 w 81"/>
            <a:gd name="T15" fmla="*/ 2147483646 h 610"/>
            <a:gd name="T16" fmla="*/ 2147483646 w 81"/>
            <a:gd name="T17" fmla="*/ 0 h 610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81" h="610">
              <a:moveTo>
                <a:pt x="59" y="0"/>
              </a:moveTo>
              <a:lnTo>
                <a:pt x="74" y="6"/>
              </a:lnTo>
              <a:lnTo>
                <a:pt x="81" y="18"/>
              </a:lnTo>
              <a:lnTo>
                <a:pt x="81" y="177"/>
              </a:lnTo>
              <a:cubicBezTo>
                <a:pt x="79" y="256"/>
                <a:pt x="73" y="418"/>
                <a:pt x="70" y="490"/>
              </a:cubicBezTo>
              <a:lnTo>
                <a:pt x="60" y="610"/>
              </a:lnTo>
              <a:lnTo>
                <a:pt x="37" y="606"/>
              </a:lnTo>
              <a:lnTo>
                <a:pt x="0" y="547"/>
              </a:lnTo>
              <a:lnTo>
                <a:pt x="59" y="0"/>
              </a:lnTo>
            </a:path>
          </a:pathLst>
        </a:custGeom>
        <a:noFill/>
        <a:ln w="222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36</xdr:row>
      <xdr:rowOff>114300</xdr:rowOff>
    </xdr:from>
    <xdr:to>
      <xdr:col>8</xdr:col>
      <xdr:colOff>361950</xdr:colOff>
      <xdr:row>36</xdr:row>
      <xdr:rowOff>114300</xdr:rowOff>
    </xdr:to>
    <xdr:sp macro="" textlink="">
      <xdr:nvSpPr>
        <xdr:cNvPr id="1287489" name="Line 2">
          <a:extLst>
            <a:ext uri="{FF2B5EF4-FFF2-40B4-BE49-F238E27FC236}">
              <a16:creationId xmlns:a16="http://schemas.microsoft.com/office/drawing/2014/main" id="{00000000-0008-0000-0600-000041A51300}"/>
            </a:ext>
          </a:extLst>
        </xdr:cNvPr>
        <xdr:cNvSpPr>
          <a:spLocks noChangeShapeType="1"/>
        </xdr:cNvSpPr>
      </xdr:nvSpPr>
      <xdr:spPr bwMode="auto">
        <a:xfrm rot="10800000">
          <a:off x="2921000" y="8096250"/>
          <a:ext cx="1485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146050</xdr:rowOff>
    </xdr:from>
    <xdr:to>
      <xdr:col>7</xdr:col>
      <xdr:colOff>12700</xdr:colOff>
      <xdr:row>38</xdr:row>
      <xdr:rowOff>0</xdr:rowOff>
    </xdr:to>
    <xdr:sp macro="" textlink="">
      <xdr:nvSpPr>
        <xdr:cNvPr id="1287490" name="Line 3">
          <a:extLst>
            <a:ext uri="{FF2B5EF4-FFF2-40B4-BE49-F238E27FC236}">
              <a16:creationId xmlns:a16="http://schemas.microsoft.com/office/drawing/2014/main" id="{00000000-0008-0000-0600-000042A51300}"/>
            </a:ext>
          </a:extLst>
        </xdr:cNvPr>
        <xdr:cNvSpPr>
          <a:spLocks noChangeShapeType="1"/>
        </xdr:cNvSpPr>
      </xdr:nvSpPr>
      <xdr:spPr bwMode="auto">
        <a:xfrm>
          <a:off x="3695700" y="2184400"/>
          <a:ext cx="12700" cy="625475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139700</xdr:colOff>
      <xdr:row>35</xdr:row>
      <xdr:rowOff>190500</xdr:rowOff>
    </xdr:from>
    <xdr:to>
      <xdr:col>6</xdr:col>
      <xdr:colOff>139700</xdr:colOff>
      <xdr:row>38</xdr:row>
      <xdr:rowOff>0</xdr:rowOff>
    </xdr:to>
    <xdr:sp macro="" textlink="">
      <xdr:nvSpPr>
        <xdr:cNvPr id="1287491" name="Line 4">
          <a:extLst>
            <a:ext uri="{FF2B5EF4-FFF2-40B4-BE49-F238E27FC236}">
              <a16:creationId xmlns:a16="http://schemas.microsoft.com/office/drawing/2014/main" id="{00000000-0008-0000-0600-000043A51300}"/>
            </a:ext>
          </a:extLst>
        </xdr:cNvPr>
        <xdr:cNvSpPr>
          <a:spLocks noChangeShapeType="1"/>
        </xdr:cNvSpPr>
      </xdr:nvSpPr>
      <xdr:spPr bwMode="auto">
        <a:xfrm>
          <a:off x="3409950" y="7943850"/>
          <a:ext cx="0" cy="49530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139700</xdr:colOff>
      <xdr:row>38</xdr:row>
      <xdr:rowOff>0</xdr:rowOff>
    </xdr:from>
    <xdr:to>
      <xdr:col>7</xdr:col>
      <xdr:colOff>12700</xdr:colOff>
      <xdr:row>38</xdr:row>
      <xdr:rowOff>0</xdr:rowOff>
    </xdr:to>
    <xdr:sp macro="" textlink="">
      <xdr:nvSpPr>
        <xdr:cNvPr id="1287492" name="Line 5">
          <a:extLst>
            <a:ext uri="{FF2B5EF4-FFF2-40B4-BE49-F238E27FC236}">
              <a16:creationId xmlns:a16="http://schemas.microsoft.com/office/drawing/2014/main" id="{00000000-0008-0000-0600-000044A51300}"/>
            </a:ext>
          </a:extLst>
        </xdr:cNvPr>
        <xdr:cNvSpPr>
          <a:spLocks noChangeShapeType="1"/>
        </xdr:cNvSpPr>
      </xdr:nvSpPr>
      <xdr:spPr bwMode="auto">
        <a:xfrm>
          <a:off x="3409950" y="8439150"/>
          <a:ext cx="29845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12700</xdr:colOff>
      <xdr:row>35</xdr:row>
      <xdr:rowOff>146050</xdr:rowOff>
    </xdr:from>
    <xdr:to>
      <xdr:col>8</xdr:col>
      <xdr:colOff>349250</xdr:colOff>
      <xdr:row>36</xdr:row>
      <xdr:rowOff>0</xdr:rowOff>
    </xdr:to>
    <xdr:sp macro="" textlink="">
      <xdr:nvSpPr>
        <xdr:cNvPr id="1287493" name="Line 6">
          <a:extLst>
            <a:ext uri="{FF2B5EF4-FFF2-40B4-BE49-F238E27FC236}">
              <a16:creationId xmlns:a16="http://schemas.microsoft.com/office/drawing/2014/main" id="{00000000-0008-0000-0600-000045A51300}"/>
            </a:ext>
          </a:extLst>
        </xdr:cNvPr>
        <xdr:cNvSpPr>
          <a:spLocks noChangeShapeType="1"/>
        </xdr:cNvSpPr>
      </xdr:nvSpPr>
      <xdr:spPr bwMode="auto">
        <a:xfrm rot="10800000" flipV="1">
          <a:off x="3708400" y="7899400"/>
          <a:ext cx="685800" cy="82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25400</xdr:colOff>
      <xdr:row>10</xdr:row>
      <xdr:rowOff>127000</xdr:rowOff>
    </xdr:from>
    <xdr:to>
      <xdr:col>6</xdr:col>
      <xdr:colOff>400050</xdr:colOff>
      <xdr:row>13</xdr:row>
      <xdr:rowOff>152400</xdr:rowOff>
    </xdr:to>
    <xdr:sp macro="" textlink="">
      <xdr:nvSpPr>
        <xdr:cNvPr id="1287494" name="Line 7">
          <a:extLst>
            <a:ext uri="{FF2B5EF4-FFF2-40B4-BE49-F238E27FC236}">
              <a16:creationId xmlns:a16="http://schemas.microsoft.com/office/drawing/2014/main" id="{00000000-0008-0000-0600-000046A51300}"/>
            </a:ext>
          </a:extLst>
        </xdr:cNvPr>
        <xdr:cNvSpPr>
          <a:spLocks noChangeShapeType="1"/>
        </xdr:cNvSpPr>
      </xdr:nvSpPr>
      <xdr:spPr bwMode="auto">
        <a:xfrm rot="10800000" flipH="1">
          <a:off x="2946400" y="2165350"/>
          <a:ext cx="723900" cy="7112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11</xdr:row>
      <xdr:rowOff>114300</xdr:rowOff>
    </xdr:from>
    <xdr:to>
      <xdr:col>8</xdr:col>
      <xdr:colOff>0</xdr:colOff>
      <xdr:row>11</xdr:row>
      <xdr:rowOff>114300</xdr:rowOff>
    </xdr:to>
    <xdr:sp macro="" textlink="">
      <xdr:nvSpPr>
        <xdr:cNvPr id="1287495" name="Line 9">
          <a:extLst>
            <a:ext uri="{FF2B5EF4-FFF2-40B4-BE49-F238E27FC236}">
              <a16:creationId xmlns:a16="http://schemas.microsoft.com/office/drawing/2014/main" id="{00000000-0008-0000-0600-000047A51300}"/>
            </a:ext>
          </a:extLst>
        </xdr:cNvPr>
        <xdr:cNvSpPr>
          <a:spLocks noChangeShapeType="1"/>
        </xdr:cNvSpPr>
      </xdr:nvSpPr>
      <xdr:spPr bwMode="auto">
        <a:xfrm>
          <a:off x="2921000" y="2381250"/>
          <a:ext cx="1123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177800</xdr:colOff>
      <xdr:row>10</xdr:row>
      <xdr:rowOff>127000</xdr:rowOff>
    </xdr:from>
    <xdr:to>
      <xdr:col>8</xdr:col>
      <xdr:colOff>0</xdr:colOff>
      <xdr:row>10</xdr:row>
      <xdr:rowOff>127000</xdr:rowOff>
    </xdr:to>
    <xdr:sp macro="" textlink="">
      <xdr:nvSpPr>
        <xdr:cNvPr id="1287496" name="Line 10">
          <a:extLst>
            <a:ext uri="{FF2B5EF4-FFF2-40B4-BE49-F238E27FC236}">
              <a16:creationId xmlns:a16="http://schemas.microsoft.com/office/drawing/2014/main" id="{00000000-0008-0000-0600-000048A51300}"/>
            </a:ext>
          </a:extLst>
        </xdr:cNvPr>
        <xdr:cNvSpPr>
          <a:spLocks noChangeShapeType="1"/>
        </xdr:cNvSpPr>
      </xdr:nvSpPr>
      <xdr:spPr bwMode="auto">
        <a:xfrm flipH="1">
          <a:off x="3098800" y="2165350"/>
          <a:ext cx="9461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101600</xdr:rowOff>
    </xdr:from>
    <xdr:to>
      <xdr:col>8</xdr:col>
      <xdr:colOff>0</xdr:colOff>
      <xdr:row>9</xdr:row>
      <xdr:rowOff>101600</xdr:rowOff>
    </xdr:to>
    <xdr:sp macro="" textlink="">
      <xdr:nvSpPr>
        <xdr:cNvPr id="1287497" name="Line 11">
          <a:extLst>
            <a:ext uri="{FF2B5EF4-FFF2-40B4-BE49-F238E27FC236}">
              <a16:creationId xmlns:a16="http://schemas.microsoft.com/office/drawing/2014/main" id="{00000000-0008-0000-0600-000049A51300}"/>
            </a:ext>
          </a:extLst>
        </xdr:cNvPr>
        <xdr:cNvSpPr>
          <a:spLocks noChangeShapeType="1"/>
        </xdr:cNvSpPr>
      </xdr:nvSpPr>
      <xdr:spPr bwMode="auto">
        <a:xfrm rot="10800000" flipH="1" flipV="1">
          <a:off x="3270250" y="1911350"/>
          <a:ext cx="7747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101600</xdr:rowOff>
    </xdr:from>
    <xdr:to>
      <xdr:col>6</xdr:col>
      <xdr:colOff>0</xdr:colOff>
      <xdr:row>11</xdr:row>
      <xdr:rowOff>184150</xdr:rowOff>
    </xdr:to>
    <xdr:sp macro="" textlink="">
      <xdr:nvSpPr>
        <xdr:cNvPr id="1287498" name="Line 12">
          <a:extLst>
            <a:ext uri="{FF2B5EF4-FFF2-40B4-BE49-F238E27FC236}">
              <a16:creationId xmlns:a16="http://schemas.microsoft.com/office/drawing/2014/main" id="{00000000-0008-0000-0600-00004AA51300}"/>
            </a:ext>
          </a:extLst>
        </xdr:cNvPr>
        <xdr:cNvSpPr>
          <a:spLocks noChangeShapeType="1"/>
        </xdr:cNvSpPr>
      </xdr:nvSpPr>
      <xdr:spPr bwMode="auto">
        <a:xfrm>
          <a:off x="3270250" y="1911350"/>
          <a:ext cx="0" cy="539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37</xdr:row>
      <xdr:rowOff>0</xdr:rowOff>
    </xdr:from>
    <xdr:to>
      <xdr:col>4</xdr:col>
      <xdr:colOff>285750</xdr:colOff>
      <xdr:row>39</xdr:row>
      <xdr:rowOff>0</xdr:rowOff>
    </xdr:to>
    <xdr:sp macro="" textlink="">
      <xdr:nvSpPr>
        <xdr:cNvPr id="1287499" name="Line 22">
          <a:extLst>
            <a:ext uri="{FF2B5EF4-FFF2-40B4-BE49-F238E27FC236}">
              <a16:creationId xmlns:a16="http://schemas.microsoft.com/office/drawing/2014/main" id="{00000000-0008-0000-0600-00004BA51300}"/>
            </a:ext>
          </a:extLst>
        </xdr:cNvPr>
        <xdr:cNvSpPr>
          <a:spLocks noChangeShapeType="1"/>
        </xdr:cNvSpPr>
      </xdr:nvSpPr>
      <xdr:spPr bwMode="auto">
        <a:xfrm>
          <a:off x="2628900" y="8210550"/>
          <a:ext cx="0" cy="3492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285750</xdr:colOff>
      <xdr:row>35</xdr:row>
      <xdr:rowOff>12700</xdr:rowOff>
    </xdr:from>
    <xdr:to>
      <xdr:col>2</xdr:col>
      <xdr:colOff>285750</xdr:colOff>
      <xdr:row>41</xdr:row>
      <xdr:rowOff>0</xdr:rowOff>
    </xdr:to>
    <xdr:sp macro="" textlink="">
      <xdr:nvSpPr>
        <xdr:cNvPr id="1287500" name="Line 23">
          <a:extLst>
            <a:ext uri="{FF2B5EF4-FFF2-40B4-BE49-F238E27FC236}">
              <a16:creationId xmlns:a16="http://schemas.microsoft.com/office/drawing/2014/main" id="{00000000-0008-0000-0600-00004CA51300}"/>
            </a:ext>
          </a:extLst>
        </xdr:cNvPr>
        <xdr:cNvSpPr>
          <a:spLocks noChangeShapeType="1"/>
        </xdr:cNvSpPr>
      </xdr:nvSpPr>
      <xdr:spPr bwMode="auto">
        <a:xfrm flipH="1">
          <a:off x="1549400" y="7766050"/>
          <a:ext cx="0" cy="11430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39</xdr:row>
      <xdr:rowOff>114300</xdr:rowOff>
    </xdr:from>
    <xdr:to>
      <xdr:col>14</xdr:col>
      <xdr:colOff>190500</xdr:colOff>
      <xdr:row>39</xdr:row>
      <xdr:rowOff>114300</xdr:rowOff>
    </xdr:to>
    <xdr:sp macro="" textlink="">
      <xdr:nvSpPr>
        <xdr:cNvPr id="1287501" name="Line 24">
          <a:extLst>
            <a:ext uri="{FF2B5EF4-FFF2-40B4-BE49-F238E27FC236}">
              <a16:creationId xmlns:a16="http://schemas.microsoft.com/office/drawing/2014/main" id="{00000000-0008-0000-0600-00004DA51300}"/>
            </a:ext>
          </a:extLst>
        </xdr:cNvPr>
        <xdr:cNvSpPr>
          <a:spLocks noChangeShapeType="1"/>
        </xdr:cNvSpPr>
      </xdr:nvSpPr>
      <xdr:spPr bwMode="auto">
        <a:xfrm>
          <a:off x="5702300" y="8674100"/>
          <a:ext cx="9334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292100</xdr:colOff>
      <xdr:row>40</xdr:row>
      <xdr:rowOff>0</xdr:rowOff>
    </xdr:from>
    <xdr:to>
      <xdr:col>10</xdr:col>
      <xdr:colOff>292100</xdr:colOff>
      <xdr:row>41</xdr:row>
      <xdr:rowOff>114300</xdr:rowOff>
    </xdr:to>
    <xdr:sp macro="" textlink="">
      <xdr:nvSpPr>
        <xdr:cNvPr id="1287502" name="Line 25">
          <a:extLst>
            <a:ext uri="{FF2B5EF4-FFF2-40B4-BE49-F238E27FC236}">
              <a16:creationId xmlns:a16="http://schemas.microsoft.com/office/drawing/2014/main" id="{00000000-0008-0000-0600-00004EA51300}"/>
            </a:ext>
          </a:extLst>
        </xdr:cNvPr>
        <xdr:cNvSpPr>
          <a:spLocks noChangeShapeType="1"/>
        </xdr:cNvSpPr>
      </xdr:nvSpPr>
      <xdr:spPr bwMode="auto">
        <a:xfrm rot="10800000">
          <a:off x="5340350" y="8788400"/>
          <a:ext cx="0" cy="2349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114300</xdr:rowOff>
    </xdr:from>
    <xdr:to>
      <xdr:col>10</xdr:col>
      <xdr:colOff>292100</xdr:colOff>
      <xdr:row>41</xdr:row>
      <xdr:rowOff>114300</xdr:rowOff>
    </xdr:to>
    <xdr:sp macro="" textlink="">
      <xdr:nvSpPr>
        <xdr:cNvPr id="1287503" name="Line 26">
          <a:extLst>
            <a:ext uri="{FF2B5EF4-FFF2-40B4-BE49-F238E27FC236}">
              <a16:creationId xmlns:a16="http://schemas.microsoft.com/office/drawing/2014/main" id="{00000000-0008-0000-0600-00004FA51300}"/>
            </a:ext>
          </a:extLst>
        </xdr:cNvPr>
        <xdr:cNvSpPr>
          <a:spLocks noChangeShapeType="1"/>
        </xdr:cNvSpPr>
      </xdr:nvSpPr>
      <xdr:spPr bwMode="auto">
        <a:xfrm flipH="1">
          <a:off x="2921000" y="9023350"/>
          <a:ext cx="24193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34</xdr:row>
      <xdr:rowOff>101600</xdr:rowOff>
    </xdr:from>
    <xdr:to>
      <xdr:col>7</xdr:col>
      <xdr:colOff>120650</xdr:colOff>
      <xdr:row>34</xdr:row>
      <xdr:rowOff>101600</xdr:rowOff>
    </xdr:to>
    <xdr:sp macro="" textlink="">
      <xdr:nvSpPr>
        <xdr:cNvPr id="1287504" name="Line 27">
          <a:extLst>
            <a:ext uri="{FF2B5EF4-FFF2-40B4-BE49-F238E27FC236}">
              <a16:creationId xmlns:a16="http://schemas.microsoft.com/office/drawing/2014/main" id="{00000000-0008-0000-0600-000050A51300}"/>
            </a:ext>
          </a:extLst>
        </xdr:cNvPr>
        <xdr:cNvSpPr>
          <a:spLocks noChangeShapeType="1"/>
        </xdr:cNvSpPr>
      </xdr:nvSpPr>
      <xdr:spPr bwMode="auto">
        <a:xfrm rot="10800000">
          <a:off x="1841500" y="7626350"/>
          <a:ext cx="1974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32</xdr:row>
      <xdr:rowOff>101600</xdr:rowOff>
    </xdr:from>
    <xdr:to>
      <xdr:col>7</xdr:col>
      <xdr:colOff>177800</xdr:colOff>
      <xdr:row>32</xdr:row>
      <xdr:rowOff>101600</xdr:rowOff>
    </xdr:to>
    <xdr:sp macro="" textlink="">
      <xdr:nvSpPr>
        <xdr:cNvPr id="1287505" name="Line 29">
          <a:extLst>
            <a:ext uri="{FF2B5EF4-FFF2-40B4-BE49-F238E27FC236}">
              <a16:creationId xmlns:a16="http://schemas.microsoft.com/office/drawing/2014/main" id="{00000000-0008-0000-0600-000051A51300}"/>
            </a:ext>
          </a:extLst>
        </xdr:cNvPr>
        <xdr:cNvSpPr>
          <a:spLocks noChangeShapeType="1"/>
        </xdr:cNvSpPr>
      </xdr:nvSpPr>
      <xdr:spPr bwMode="auto">
        <a:xfrm rot="10800000">
          <a:off x="1841500" y="7169150"/>
          <a:ext cx="20320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101600</xdr:rowOff>
    </xdr:from>
    <xdr:to>
      <xdr:col>7</xdr:col>
      <xdr:colOff>190500</xdr:colOff>
      <xdr:row>30</xdr:row>
      <xdr:rowOff>101600</xdr:rowOff>
    </xdr:to>
    <xdr:sp macro="" textlink="">
      <xdr:nvSpPr>
        <xdr:cNvPr id="1287506" name="Line 31">
          <a:extLst>
            <a:ext uri="{FF2B5EF4-FFF2-40B4-BE49-F238E27FC236}">
              <a16:creationId xmlns:a16="http://schemas.microsoft.com/office/drawing/2014/main" id="{00000000-0008-0000-0600-000052A51300}"/>
            </a:ext>
          </a:extLst>
        </xdr:cNvPr>
        <xdr:cNvSpPr>
          <a:spLocks noChangeShapeType="1"/>
        </xdr:cNvSpPr>
      </xdr:nvSpPr>
      <xdr:spPr bwMode="auto">
        <a:xfrm rot="10800000">
          <a:off x="1841500" y="6711950"/>
          <a:ext cx="20447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28</xdr:row>
      <xdr:rowOff>101600</xdr:rowOff>
    </xdr:from>
    <xdr:to>
      <xdr:col>7</xdr:col>
      <xdr:colOff>196850</xdr:colOff>
      <xdr:row>28</xdr:row>
      <xdr:rowOff>101600</xdr:rowOff>
    </xdr:to>
    <xdr:sp macro="" textlink="">
      <xdr:nvSpPr>
        <xdr:cNvPr id="1287507" name="Line 33">
          <a:extLst>
            <a:ext uri="{FF2B5EF4-FFF2-40B4-BE49-F238E27FC236}">
              <a16:creationId xmlns:a16="http://schemas.microsoft.com/office/drawing/2014/main" id="{00000000-0008-0000-0600-000053A51300}"/>
            </a:ext>
          </a:extLst>
        </xdr:cNvPr>
        <xdr:cNvSpPr>
          <a:spLocks noChangeShapeType="1"/>
        </xdr:cNvSpPr>
      </xdr:nvSpPr>
      <xdr:spPr bwMode="auto">
        <a:xfrm rot="10800000">
          <a:off x="1841500" y="6254750"/>
          <a:ext cx="20510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101600</xdr:rowOff>
    </xdr:from>
    <xdr:to>
      <xdr:col>7</xdr:col>
      <xdr:colOff>215900</xdr:colOff>
      <xdr:row>26</xdr:row>
      <xdr:rowOff>101600</xdr:rowOff>
    </xdr:to>
    <xdr:sp macro="" textlink="">
      <xdr:nvSpPr>
        <xdr:cNvPr id="1287508" name="Line 35">
          <a:extLst>
            <a:ext uri="{FF2B5EF4-FFF2-40B4-BE49-F238E27FC236}">
              <a16:creationId xmlns:a16="http://schemas.microsoft.com/office/drawing/2014/main" id="{00000000-0008-0000-0600-000054A51300}"/>
            </a:ext>
          </a:extLst>
        </xdr:cNvPr>
        <xdr:cNvSpPr>
          <a:spLocks noChangeShapeType="1"/>
        </xdr:cNvSpPr>
      </xdr:nvSpPr>
      <xdr:spPr bwMode="auto">
        <a:xfrm rot="10800000">
          <a:off x="1841500" y="5797550"/>
          <a:ext cx="2070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101600</xdr:colOff>
      <xdr:row>12</xdr:row>
      <xdr:rowOff>101600</xdr:rowOff>
    </xdr:from>
    <xdr:to>
      <xdr:col>14</xdr:col>
      <xdr:colOff>190500</xdr:colOff>
      <xdr:row>12</xdr:row>
      <xdr:rowOff>101600</xdr:rowOff>
    </xdr:to>
    <xdr:sp macro="" textlink="">
      <xdr:nvSpPr>
        <xdr:cNvPr id="1287509" name="Line 42">
          <a:extLst>
            <a:ext uri="{FF2B5EF4-FFF2-40B4-BE49-F238E27FC236}">
              <a16:creationId xmlns:a16="http://schemas.microsoft.com/office/drawing/2014/main" id="{00000000-0008-0000-0600-000055A51300}"/>
            </a:ext>
          </a:extLst>
        </xdr:cNvPr>
        <xdr:cNvSpPr>
          <a:spLocks noChangeShapeType="1"/>
        </xdr:cNvSpPr>
      </xdr:nvSpPr>
      <xdr:spPr bwMode="auto">
        <a:xfrm rot="10800000" flipH="1">
          <a:off x="5803900" y="2597150"/>
          <a:ext cx="831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13</xdr:row>
      <xdr:rowOff>0</xdr:rowOff>
    </xdr:from>
    <xdr:to>
      <xdr:col>14</xdr:col>
      <xdr:colOff>101600</xdr:colOff>
      <xdr:row>13</xdr:row>
      <xdr:rowOff>0</xdr:rowOff>
    </xdr:to>
    <xdr:sp macro="" textlink="">
      <xdr:nvSpPr>
        <xdr:cNvPr id="1287510" name="Line 43">
          <a:extLst>
            <a:ext uri="{FF2B5EF4-FFF2-40B4-BE49-F238E27FC236}">
              <a16:creationId xmlns:a16="http://schemas.microsoft.com/office/drawing/2014/main" id="{00000000-0008-0000-0600-000056A51300}"/>
            </a:ext>
          </a:extLst>
        </xdr:cNvPr>
        <xdr:cNvSpPr>
          <a:spLocks noChangeShapeType="1"/>
        </xdr:cNvSpPr>
      </xdr:nvSpPr>
      <xdr:spPr bwMode="auto">
        <a:xfrm>
          <a:off x="6305550" y="2724150"/>
          <a:ext cx="241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38100</xdr:colOff>
      <xdr:row>12</xdr:row>
      <xdr:rowOff>184150</xdr:rowOff>
    </xdr:from>
    <xdr:to>
      <xdr:col>14</xdr:col>
      <xdr:colOff>38100</xdr:colOff>
      <xdr:row>17</xdr:row>
      <xdr:rowOff>215900</xdr:rowOff>
    </xdr:to>
    <xdr:sp macro="" textlink="">
      <xdr:nvSpPr>
        <xdr:cNvPr id="1287511" name="Line 45">
          <a:extLst>
            <a:ext uri="{FF2B5EF4-FFF2-40B4-BE49-F238E27FC236}">
              <a16:creationId xmlns:a16="http://schemas.microsoft.com/office/drawing/2014/main" id="{00000000-0008-0000-0600-000057A51300}"/>
            </a:ext>
          </a:extLst>
        </xdr:cNvPr>
        <xdr:cNvSpPr>
          <a:spLocks noChangeShapeType="1"/>
        </xdr:cNvSpPr>
      </xdr:nvSpPr>
      <xdr:spPr bwMode="auto">
        <a:xfrm>
          <a:off x="6483350" y="2679700"/>
          <a:ext cx="0" cy="1174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38100</xdr:colOff>
      <xdr:row>19</xdr:row>
      <xdr:rowOff>0</xdr:rowOff>
    </xdr:from>
    <xdr:to>
      <xdr:col>14</xdr:col>
      <xdr:colOff>38100</xdr:colOff>
      <xdr:row>33</xdr:row>
      <xdr:rowOff>114300</xdr:rowOff>
    </xdr:to>
    <xdr:sp macro="" textlink="">
      <xdr:nvSpPr>
        <xdr:cNvPr id="1287512" name="Line 46">
          <a:extLst>
            <a:ext uri="{FF2B5EF4-FFF2-40B4-BE49-F238E27FC236}">
              <a16:creationId xmlns:a16="http://schemas.microsoft.com/office/drawing/2014/main" id="{00000000-0008-0000-0600-000058A51300}"/>
            </a:ext>
          </a:extLst>
        </xdr:cNvPr>
        <xdr:cNvSpPr>
          <a:spLocks noChangeShapeType="1"/>
        </xdr:cNvSpPr>
      </xdr:nvSpPr>
      <xdr:spPr bwMode="auto">
        <a:xfrm>
          <a:off x="6483350" y="4095750"/>
          <a:ext cx="0" cy="33147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101600</xdr:colOff>
      <xdr:row>14</xdr:row>
      <xdr:rowOff>101600</xdr:rowOff>
    </xdr:from>
    <xdr:to>
      <xdr:col>14</xdr:col>
      <xdr:colOff>158750</xdr:colOff>
      <xdr:row>14</xdr:row>
      <xdr:rowOff>101600</xdr:rowOff>
    </xdr:to>
    <xdr:sp macro="" textlink="">
      <xdr:nvSpPr>
        <xdr:cNvPr id="1287513" name="Line 47">
          <a:extLst>
            <a:ext uri="{FF2B5EF4-FFF2-40B4-BE49-F238E27FC236}">
              <a16:creationId xmlns:a16="http://schemas.microsoft.com/office/drawing/2014/main" id="{00000000-0008-0000-0600-000059A51300}"/>
            </a:ext>
          </a:extLst>
        </xdr:cNvPr>
        <xdr:cNvSpPr>
          <a:spLocks noChangeShapeType="1"/>
        </xdr:cNvSpPr>
      </xdr:nvSpPr>
      <xdr:spPr bwMode="auto">
        <a:xfrm rot="10800000" flipH="1">
          <a:off x="6350000" y="3054350"/>
          <a:ext cx="2540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101600</xdr:colOff>
      <xdr:row>14</xdr:row>
      <xdr:rowOff>101600</xdr:rowOff>
    </xdr:from>
    <xdr:to>
      <xdr:col>13</xdr:col>
      <xdr:colOff>101600</xdr:colOff>
      <xdr:row>33</xdr:row>
      <xdr:rowOff>114300</xdr:rowOff>
    </xdr:to>
    <xdr:sp macro="" textlink="">
      <xdr:nvSpPr>
        <xdr:cNvPr id="1287514" name="Line 48">
          <a:extLst>
            <a:ext uri="{FF2B5EF4-FFF2-40B4-BE49-F238E27FC236}">
              <a16:creationId xmlns:a16="http://schemas.microsoft.com/office/drawing/2014/main" id="{00000000-0008-0000-0600-00005AA51300}"/>
            </a:ext>
          </a:extLst>
        </xdr:cNvPr>
        <xdr:cNvSpPr>
          <a:spLocks noChangeShapeType="1"/>
        </xdr:cNvSpPr>
      </xdr:nvSpPr>
      <xdr:spPr bwMode="auto">
        <a:xfrm>
          <a:off x="6350000" y="3054350"/>
          <a:ext cx="0" cy="4356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101600</xdr:colOff>
      <xdr:row>33</xdr:row>
      <xdr:rowOff>114300</xdr:rowOff>
    </xdr:from>
    <xdr:to>
      <xdr:col>13</xdr:col>
      <xdr:colOff>101600</xdr:colOff>
      <xdr:row>33</xdr:row>
      <xdr:rowOff>114300</xdr:rowOff>
    </xdr:to>
    <xdr:sp macro="" textlink="">
      <xdr:nvSpPr>
        <xdr:cNvPr id="1287515" name="Line 49">
          <a:extLst>
            <a:ext uri="{FF2B5EF4-FFF2-40B4-BE49-F238E27FC236}">
              <a16:creationId xmlns:a16="http://schemas.microsoft.com/office/drawing/2014/main" id="{00000000-0008-0000-0600-00005BA51300}"/>
            </a:ext>
          </a:extLst>
        </xdr:cNvPr>
        <xdr:cNvSpPr>
          <a:spLocks noChangeShapeType="1"/>
        </xdr:cNvSpPr>
      </xdr:nvSpPr>
      <xdr:spPr bwMode="auto">
        <a:xfrm flipH="1">
          <a:off x="5803900" y="7410450"/>
          <a:ext cx="546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12700</xdr:colOff>
      <xdr:row>13</xdr:row>
      <xdr:rowOff>0</xdr:rowOff>
    </xdr:from>
    <xdr:to>
      <xdr:col>12</xdr:col>
      <xdr:colOff>304800</xdr:colOff>
      <xdr:row>33</xdr:row>
      <xdr:rowOff>0</xdr:rowOff>
    </xdr:to>
    <xdr:sp macro="" textlink="">
      <xdr:nvSpPr>
        <xdr:cNvPr id="1287516" name="Rectangle 52">
          <a:extLst>
            <a:ext uri="{FF2B5EF4-FFF2-40B4-BE49-F238E27FC236}">
              <a16:creationId xmlns:a16="http://schemas.microsoft.com/office/drawing/2014/main" id="{00000000-0008-0000-0600-00005CA51300}"/>
            </a:ext>
          </a:extLst>
        </xdr:cNvPr>
        <xdr:cNvSpPr>
          <a:spLocks noChangeArrowheads="1"/>
        </xdr:cNvSpPr>
      </xdr:nvSpPr>
      <xdr:spPr bwMode="auto">
        <a:xfrm>
          <a:off x="5911850" y="2724150"/>
          <a:ext cx="292100" cy="4572000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33</xdr:row>
      <xdr:rowOff>0</xdr:rowOff>
    </xdr:from>
    <xdr:to>
      <xdr:col>14</xdr:col>
      <xdr:colOff>101600</xdr:colOff>
      <xdr:row>33</xdr:row>
      <xdr:rowOff>0</xdr:rowOff>
    </xdr:to>
    <xdr:sp macro="" textlink="">
      <xdr:nvSpPr>
        <xdr:cNvPr id="1287517" name="Line 53">
          <a:extLst>
            <a:ext uri="{FF2B5EF4-FFF2-40B4-BE49-F238E27FC236}">
              <a16:creationId xmlns:a16="http://schemas.microsoft.com/office/drawing/2014/main" id="{00000000-0008-0000-0600-00005DA51300}"/>
            </a:ext>
          </a:extLst>
        </xdr:cNvPr>
        <xdr:cNvSpPr>
          <a:spLocks noChangeShapeType="1"/>
        </xdr:cNvSpPr>
      </xdr:nvSpPr>
      <xdr:spPr bwMode="auto">
        <a:xfrm>
          <a:off x="6248400" y="7296150"/>
          <a:ext cx="2984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38100</xdr:colOff>
      <xdr:row>12</xdr:row>
      <xdr:rowOff>184150</xdr:rowOff>
    </xdr:from>
    <xdr:to>
      <xdr:col>14</xdr:col>
      <xdr:colOff>38100</xdr:colOff>
      <xdr:row>13</xdr:row>
      <xdr:rowOff>44450</xdr:rowOff>
    </xdr:to>
    <xdr:sp macro="" textlink="">
      <xdr:nvSpPr>
        <xdr:cNvPr id="1287518" name="Line 54">
          <a:extLst>
            <a:ext uri="{FF2B5EF4-FFF2-40B4-BE49-F238E27FC236}">
              <a16:creationId xmlns:a16="http://schemas.microsoft.com/office/drawing/2014/main" id="{00000000-0008-0000-0600-00005EA51300}"/>
            </a:ext>
          </a:extLst>
        </xdr:cNvPr>
        <xdr:cNvSpPr>
          <a:spLocks noChangeShapeType="1"/>
        </xdr:cNvSpPr>
      </xdr:nvSpPr>
      <xdr:spPr bwMode="auto">
        <a:xfrm rot="-2700000">
          <a:off x="6483350" y="2679700"/>
          <a:ext cx="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12</xdr:row>
      <xdr:rowOff>69850</xdr:rowOff>
    </xdr:from>
    <xdr:to>
      <xdr:col>12</xdr:col>
      <xdr:colOff>0</xdr:colOff>
      <xdr:row>12</xdr:row>
      <xdr:rowOff>171450</xdr:rowOff>
    </xdr:to>
    <xdr:sp macro="" textlink="">
      <xdr:nvSpPr>
        <xdr:cNvPr id="1287519" name="Line 55">
          <a:extLst>
            <a:ext uri="{FF2B5EF4-FFF2-40B4-BE49-F238E27FC236}">
              <a16:creationId xmlns:a16="http://schemas.microsoft.com/office/drawing/2014/main" id="{00000000-0008-0000-0600-00005FA51300}"/>
            </a:ext>
          </a:extLst>
        </xdr:cNvPr>
        <xdr:cNvSpPr>
          <a:spLocks noChangeShapeType="1"/>
        </xdr:cNvSpPr>
      </xdr:nvSpPr>
      <xdr:spPr bwMode="auto">
        <a:xfrm rot="-2700000">
          <a:off x="5899150" y="25654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12</xdr:row>
      <xdr:rowOff>69850</xdr:rowOff>
    </xdr:from>
    <xdr:to>
      <xdr:col>12</xdr:col>
      <xdr:colOff>304800</xdr:colOff>
      <xdr:row>12</xdr:row>
      <xdr:rowOff>171450</xdr:rowOff>
    </xdr:to>
    <xdr:sp macro="" textlink="">
      <xdr:nvSpPr>
        <xdr:cNvPr id="1287520" name="Line 56">
          <a:extLst>
            <a:ext uri="{FF2B5EF4-FFF2-40B4-BE49-F238E27FC236}">
              <a16:creationId xmlns:a16="http://schemas.microsoft.com/office/drawing/2014/main" id="{00000000-0008-0000-0600-000060A51300}"/>
            </a:ext>
          </a:extLst>
        </xdr:cNvPr>
        <xdr:cNvSpPr>
          <a:spLocks noChangeShapeType="1"/>
        </xdr:cNvSpPr>
      </xdr:nvSpPr>
      <xdr:spPr bwMode="auto">
        <a:xfrm rot="-2700000">
          <a:off x="6203950" y="25654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12</xdr:row>
      <xdr:rowOff>44450</xdr:rowOff>
    </xdr:from>
    <xdr:to>
      <xdr:col>12</xdr:col>
      <xdr:colOff>0</xdr:colOff>
      <xdr:row>12</xdr:row>
      <xdr:rowOff>158750</xdr:rowOff>
    </xdr:to>
    <xdr:sp macro="" textlink="">
      <xdr:nvSpPr>
        <xdr:cNvPr id="1287521" name="Line 57">
          <a:extLst>
            <a:ext uri="{FF2B5EF4-FFF2-40B4-BE49-F238E27FC236}">
              <a16:creationId xmlns:a16="http://schemas.microsoft.com/office/drawing/2014/main" id="{00000000-0008-0000-0600-000061A51300}"/>
            </a:ext>
          </a:extLst>
        </xdr:cNvPr>
        <xdr:cNvSpPr>
          <a:spLocks noChangeShapeType="1"/>
        </xdr:cNvSpPr>
      </xdr:nvSpPr>
      <xdr:spPr bwMode="auto">
        <a:xfrm>
          <a:off x="5899150" y="2540000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12</xdr:row>
      <xdr:rowOff>44450</xdr:rowOff>
    </xdr:from>
    <xdr:to>
      <xdr:col>12</xdr:col>
      <xdr:colOff>304800</xdr:colOff>
      <xdr:row>12</xdr:row>
      <xdr:rowOff>158750</xdr:rowOff>
    </xdr:to>
    <xdr:sp macro="" textlink="">
      <xdr:nvSpPr>
        <xdr:cNvPr id="1287522" name="Line 58">
          <a:extLst>
            <a:ext uri="{FF2B5EF4-FFF2-40B4-BE49-F238E27FC236}">
              <a16:creationId xmlns:a16="http://schemas.microsoft.com/office/drawing/2014/main" id="{00000000-0008-0000-0600-000062A51300}"/>
            </a:ext>
          </a:extLst>
        </xdr:cNvPr>
        <xdr:cNvSpPr>
          <a:spLocks noChangeShapeType="1"/>
        </xdr:cNvSpPr>
      </xdr:nvSpPr>
      <xdr:spPr bwMode="auto">
        <a:xfrm>
          <a:off x="6203950" y="2540000"/>
          <a:ext cx="0" cy="1143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33</xdr:row>
      <xdr:rowOff>69850</xdr:rowOff>
    </xdr:from>
    <xdr:to>
      <xdr:col>12</xdr:col>
      <xdr:colOff>0</xdr:colOff>
      <xdr:row>33</xdr:row>
      <xdr:rowOff>171450</xdr:rowOff>
    </xdr:to>
    <xdr:sp macro="" textlink="">
      <xdr:nvSpPr>
        <xdr:cNvPr id="1287523" name="Line 59">
          <a:extLst>
            <a:ext uri="{FF2B5EF4-FFF2-40B4-BE49-F238E27FC236}">
              <a16:creationId xmlns:a16="http://schemas.microsoft.com/office/drawing/2014/main" id="{00000000-0008-0000-0600-000063A51300}"/>
            </a:ext>
          </a:extLst>
        </xdr:cNvPr>
        <xdr:cNvSpPr>
          <a:spLocks noChangeShapeType="1"/>
        </xdr:cNvSpPr>
      </xdr:nvSpPr>
      <xdr:spPr bwMode="auto">
        <a:xfrm rot="-2700000">
          <a:off x="5899150" y="73660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33</xdr:row>
      <xdr:rowOff>69850</xdr:rowOff>
    </xdr:from>
    <xdr:to>
      <xdr:col>12</xdr:col>
      <xdr:colOff>304800</xdr:colOff>
      <xdr:row>33</xdr:row>
      <xdr:rowOff>171450</xdr:rowOff>
    </xdr:to>
    <xdr:sp macro="" textlink="">
      <xdr:nvSpPr>
        <xdr:cNvPr id="1287524" name="Line 60">
          <a:extLst>
            <a:ext uri="{FF2B5EF4-FFF2-40B4-BE49-F238E27FC236}">
              <a16:creationId xmlns:a16="http://schemas.microsoft.com/office/drawing/2014/main" id="{00000000-0008-0000-0600-000064A51300}"/>
            </a:ext>
          </a:extLst>
        </xdr:cNvPr>
        <xdr:cNvSpPr>
          <a:spLocks noChangeShapeType="1"/>
        </xdr:cNvSpPr>
      </xdr:nvSpPr>
      <xdr:spPr bwMode="auto">
        <a:xfrm rot="-2700000">
          <a:off x="6203950" y="73660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38100</xdr:colOff>
      <xdr:row>32</xdr:row>
      <xdr:rowOff>184150</xdr:rowOff>
    </xdr:from>
    <xdr:to>
      <xdr:col>14</xdr:col>
      <xdr:colOff>38100</xdr:colOff>
      <xdr:row>33</xdr:row>
      <xdr:rowOff>44450</xdr:rowOff>
    </xdr:to>
    <xdr:sp macro="" textlink="">
      <xdr:nvSpPr>
        <xdr:cNvPr id="1287525" name="Line 61">
          <a:extLst>
            <a:ext uri="{FF2B5EF4-FFF2-40B4-BE49-F238E27FC236}">
              <a16:creationId xmlns:a16="http://schemas.microsoft.com/office/drawing/2014/main" id="{00000000-0008-0000-0600-000065A51300}"/>
            </a:ext>
          </a:extLst>
        </xdr:cNvPr>
        <xdr:cNvSpPr>
          <a:spLocks noChangeShapeType="1"/>
        </xdr:cNvSpPr>
      </xdr:nvSpPr>
      <xdr:spPr bwMode="auto">
        <a:xfrm rot="-2700000">
          <a:off x="6483350" y="7251700"/>
          <a:ext cx="0" cy="88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349250</xdr:colOff>
      <xdr:row>34</xdr:row>
      <xdr:rowOff>101600</xdr:rowOff>
    </xdr:from>
    <xdr:to>
      <xdr:col>7</xdr:col>
      <xdr:colOff>120650</xdr:colOff>
      <xdr:row>34</xdr:row>
      <xdr:rowOff>101600</xdr:rowOff>
    </xdr:to>
    <xdr:sp macro="" textlink="">
      <xdr:nvSpPr>
        <xdr:cNvPr id="1287526" name="Line 67">
          <a:extLst>
            <a:ext uri="{FF2B5EF4-FFF2-40B4-BE49-F238E27FC236}">
              <a16:creationId xmlns:a16="http://schemas.microsoft.com/office/drawing/2014/main" id="{00000000-0008-0000-0600-000066A51300}"/>
            </a:ext>
          </a:extLst>
        </xdr:cNvPr>
        <xdr:cNvSpPr>
          <a:spLocks noChangeShapeType="1"/>
        </xdr:cNvSpPr>
      </xdr:nvSpPr>
      <xdr:spPr bwMode="auto">
        <a:xfrm rot="8100000">
          <a:off x="3619500" y="7626350"/>
          <a:ext cx="1968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304800</xdr:colOff>
      <xdr:row>33</xdr:row>
      <xdr:rowOff>69850</xdr:rowOff>
    </xdr:from>
    <xdr:to>
      <xdr:col>12</xdr:col>
      <xdr:colOff>304800</xdr:colOff>
      <xdr:row>33</xdr:row>
      <xdr:rowOff>171450</xdr:rowOff>
    </xdr:to>
    <xdr:sp macro="" textlink="">
      <xdr:nvSpPr>
        <xdr:cNvPr id="1287527" name="Line 85">
          <a:extLst>
            <a:ext uri="{FF2B5EF4-FFF2-40B4-BE49-F238E27FC236}">
              <a16:creationId xmlns:a16="http://schemas.microsoft.com/office/drawing/2014/main" id="{00000000-0008-0000-0600-000067A51300}"/>
            </a:ext>
          </a:extLst>
        </xdr:cNvPr>
        <xdr:cNvSpPr>
          <a:spLocks noChangeShapeType="1"/>
        </xdr:cNvSpPr>
      </xdr:nvSpPr>
      <xdr:spPr bwMode="auto">
        <a:xfrm>
          <a:off x="6203950" y="73660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33</xdr:row>
      <xdr:rowOff>69850</xdr:rowOff>
    </xdr:from>
    <xdr:to>
      <xdr:col>12</xdr:col>
      <xdr:colOff>0</xdr:colOff>
      <xdr:row>33</xdr:row>
      <xdr:rowOff>171450</xdr:rowOff>
    </xdr:to>
    <xdr:sp macro="" textlink="">
      <xdr:nvSpPr>
        <xdr:cNvPr id="1287528" name="Line 86">
          <a:extLst>
            <a:ext uri="{FF2B5EF4-FFF2-40B4-BE49-F238E27FC236}">
              <a16:creationId xmlns:a16="http://schemas.microsoft.com/office/drawing/2014/main" id="{00000000-0008-0000-0600-000068A51300}"/>
            </a:ext>
          </a:extLst>
        </xdr:cNvPr>
        <xdr:cNvSpPr>
          <a:spLocks noChangeShapeType="1"/>
        </xdr:cNvSpPr>
      </xdr:nvSpPr>
      <xdr:spPr bwMode="auto">
        <a:xfrm>
          <a:off x="5899150" y="7366000"/>
          <a:ext cx="0" cy="101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14</xdr:row>
      <xdr:rowOff>0</xdr:rowOff>
    </xdr:from>
    <xdr:to>
      <xdr:col>9</xdr:col>
      <xdr:colOff>228600</xdr:colOff>
      <xdr:row>33</xdr:row>
      <xdr:rowOff>0</xdr:rowOff>
    </xdr:to>
    <xdr:sp macro="" textlink="">
      <xdr:nvSpPr>
        <xdr:cNvPr id="1287529" name="Line 87">
          <a:extLst>
            <a:ext uri="{FF2B5EF4-FFF2-40B4-BE49-F238E27FC236}">
              <a16:creationId xmlns:a16="http://schemas.microsoft.com/office/drawing/2014/main" id="{00000000-0008-0000-0600-000069A51300}"/>
            </a:ext>
          </a:extLst>
        </xdr:cNvPr>
        <xdr:cNvSpPr>
          <a:spLocks noChangeShapeType="1"/>
        </xdr:cNvSpPr>
      </xdr:nvSpPr>
      <xdr:spPr bwMode="auto">
        <a:xfrm rot="10800000" flipH="1">
          <a:off x="4851400" y="2952750"/>
          <a:ext cx="0" cy="4343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35</xdr:row>
      <xdr:rowOff>114300</xdr:rowOff>
    </xdr:from>
    <xdr:to>
      <xdr:col>16</xdr:col>
      <xdr:colOff>304800</xdr:colOff>
      <xdr:row>37</xdr:row>
      <xdr:rowOff>0</xdr:rowOff>
    </xdr:to>
    <xdr:sp macro="" textlink="">
      <xdr:nvSpPr>
        <xdr:cNvPr id="1287530" name="Line 88">
          <a:extLst>
            <a:ext uri="{FF2B5EF4-FFF2-40B4-BE49-F238E27FC236}">
              <a16:creationId xmlns:a16="http://schemas.microsoft.com/office/drawing/2014/main" id="{00000000-0008-0000-0600-00006AA51300}"/>
            </a:ext>
          </a:extLst>
        </xdr:cNvPr>
        <xdr:cNvSpPr>
          <a:spLocks noChangeShapeType="1"/>
        </xdr:cNvSpPr>
      </xdr:nvSpPr>
      <xdr:spPr bwMode="auto">
        <a:xfrm rot="10800000" flipV="1">
          <a:off x="7600950" y="7867650"/>
          <a:ext cx="0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368300</xdr:colOff>
      <xdr:row>35</xdr:row>
      <xdr:rowOff>101600</xdr:rowOff>
    </xdr:from>
    <xdr:to>
      <xdr:col>16</xdr:col>
      <xdr:colOff>304800</xdr:colOff>
      <xdr:row>35</xdr:row>
      <xdr:rowOff>114300</xdr:rowOff>
    </xdr:to>
    <xdr:sp macro="" textlink="">
      <xdr:nvSpPr>
        <xdr:cNvPr id="1287531" name="Line 89">
          <a:extLst>
            <a:ext uri="{FF2B5EF4-FFF2-40B4-BE49-F238E27FC236}">
              <a16:creationId xmlns:a16="http://schemas.microsoft.com/office/drawing/2014/main" id="{00000000-0008-0000-0600-00006BA51300}"/>
            </a:ext>
          </a:extLst>
        </xdr:cNvPr>
        <xdr:cNvSpPr>
          <a:spLocks noChangeShapeType="1"/>
        </xdr:cNvSpPr>
      </xdr:nvSpPr>
      <xdr:spPr bwMode="auto">
        <a:xfrm flipH="1" flipV="1">
          <a:off x="5416550" y="7854950"/>
          <a:ext cx="2184400" cy="127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32</xdr:row>
      <xdr:rowOff>114300</xdr:rowOff>
    </xdr:from>
    <xdr:to>
      <xdr:col>10</xdr:col>
      <xdr:colOff>76200</xdr:colOff>
      <xdr:row>36</xdr:row>
      <xdr:rowOff>0</xdr:rowOff>
    </xdr:to>
    <xdr:sp macro="" textlink="">
      <xdr:nvSpPr>
        <xdr:cNvPr id="1287532" name="Line 90">
          <a:extLst>
            <a:ext uri="{FF2B5EF4-FFF2-40B4-BE49-F238E27FC236}">
              <a16:creationId xmlns:a16="http://schemas.microsoft.com/office/drawing/2014/main" id="{00000000-0008-0000-0600-00006CA51300}"/>
            </a:ext>
          </a:extLst>
        </xdr:cNvPr>
        <xdr:cNvSpPr>
          <a:spLocks noChangeShapeType="1"/>
        </xdr:cNvSpPr>
      </xdr:nvSpPr>
      <xdr:spPr bwMode="auto">
        <a:xfrm rot="-2700000">
          <a:off x="5124450" y="7181850"/>
          <a:ext cx="0" cy="8001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21</xdr:row>
      <xdr:rowOff>0</xdr:rowOff>
    </xdr:from>
    <xdr:to>
      <xdr:col>16</xdr:col>
      <xdr:colOff>304800</xdr:colOff>
      <xdr:row>22</xdr:row>
      <xdr:rowOff>0</xdr:rowOff>
    </xdr:to>
    <xdr:sp macro="" textlink="">
      <xdr:nvSpPr>
        <xdr:cNvPr id="1287533" name="Line 92">
          <a:extLst>
            <a:ext uri="{FF2B5EF4-FFF2-40B4-BE49-F238E27FC236}">
              <a16:creationId xmlns:a16="http://schemas.microsoft.com/office/drawing/2014/main" id="{00000000-0008-0000-0600-00006DA51300}"/>
            </a:ext>
          </a:extLst>
        </xdr:cNvPr>
        <xdr:cNvSpPr>
          <a:spLocks noChangeShapeType="1"/>
        </xdr:cNvSpPr>
      </xdr:nvSpPr>
      <xdr:spPr bwMode="auto">
        <a:xfrm>
          <a:off x="7600950" y="455295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23</xdr:row>
      <xdr:rowOff>0</xdr:rowOff>
    </xdr:from>
    <xdr:to>
      <xdr:col>16</xdr:col>
      <xdr:colOff>304800</xdr:colOff>
      <xdr:row>24</xdr:row>
      <xdr:rowOff>0</xdr:rowOff>
    </xdr:to>
    <xdr:sp macro="" textlink="">
      <xdr:nvSpPr>
        <xdr:cNvPr id="1287534" name="Line 93">
          <a:extLst>
            <a:ext uri="{FF2B5EF4-FFF2-40B4-BE49-F238E27FC236}">
              <a16:creationId xmlns:a16="http://schemas.microsoft.com/office/drawing/2014/main" id="{00000000-0008-0000-0600-00006EA51300}"/>
            </a:ext>
          </a:extLst>
        </xdr:cNvPr>
        <xdr:cNvSpPr>
          <a:spLocks noChangeShapeType="1"/>
        </xdr:cNvSpPr>
      </xdr:nvSpPr>
      <xdr:spPr bwMode="auto">
        <a:xfrm>
          <a:off x="7600950" y="501015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39</xdr:row>
      <xdr:rowOff>114300</xdr:rowOff>
    </xdr:from>
    <xdr:to>
      <xdr:col>8</xdr:col>
      <xdr:colOff>0</xdr:colOff>
      <xdr:row>39</xdr:row>
      <xdr:rowOff>114300</xdr:rowOff>
    </xdr:to>
    <xdr:sp macro="" textlink="">
      <xdr:nvSpPr>
        <xdr:cNvPr id="1287535" name="Line 96">
          <a:extLst>
            <a:ext uri="{FF2B5EF4-FFF2-40B4-BE49-F238E27FC236}">
              <a16:creationId xmlns:a16="http://schemas.microsoft.com/office/drawing/2014/main" id="{00000000-0008-0000-0600-00006FA51300}"/>
            </a:ext>
          </a:extLst>
        </xdr:cNvPr>
        <xdr:cNvSpPr>
          <a:spLocks noChangeShapeType="1"/>
        </xdr:cNvSpPr>
      </xdr:nvSpPr>
      <xdr:spPr bwMode="auto">
        <a:xfrm flipV="1">
          <a:off x="3695700" y="8674100"/>
          <a:ext cx="349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15</xdr:row>
      <xdr:rowOff>0</xdr:rowOff>
    </xdr:from>
    <xdr:to>
      <xdr:col>16</xdr:col>
      <xdr:colOff>304800</xdr:colOff>
      <xdr:row>16</xdr:row>
      <xdr:rowOff>0</xdr:rowOff>
    </xdr:to>
    <xdr:sp macro="" textlink="">
      <xdr:nvSpPr>
        <xdr:cNvPr id="1287536" name="Line 97">
          <a:extLst>
            <a:ext uri="{FF2B5EF4-FFF2-40B4-BE49-F238E27FC236}">
              <a16:creationId xmlns:a16="http://schemas.microsoft.com/office/drawing/2014/main" id="{00000000-0008-0000-0600-000070A51300}"/>
            </a:ext>
          </a:extLst>
        </xdr:cNvPr>
        <xdr:cNvSpPr>
          <a:spLocks noChangeShapeType="1"/>
        </xdr:cNvSpPr>
      </xdr:nvSpPr>
      <xdr:spPr bwMode="auto">
        <a:xfrm>
          <a:off x="7600950" y="3181350"/>
          <a:ext cx="0" cy="2286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38100</xdr:colOff>
      <xdr:row>40</xdr:row>
      <xdr:rowOff>114300</xdr:rowOff>
    </xdr:from>
    <xdr:to>
      <xdr:col>28</xdr:col>
      <xdr:colOff>285750</xdr:colOff>
      <xdr:row>60</xdr:row>
      <xdr:rowOff>152400</xdr:rowOff>
    </xdr:to>
    <xdr:graphicFrame macro="">
      <xdr:nvGraphicFramePr>
        <xdr:cNvPr id="1287537" name="Diagramm 2625">
          <a:extLst>
            <a:ext uri="{FF2B5EF4-FFF2-40B4-BE49-F238E27FC236}">
              <a16:creationId xmlns:a16="http://schemas.microsoft.com/office/drawing/2014/main" id="{00000000-0008-0000-0600-000071A5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482600</xdr:colOff>
      <xdr:row>22</xdr:row>
      <xdr:rowOff>114300</xdr:rowOff>
    </xdr:from>
    <xdr:to>
      <xdr:col>7</xdr:col>
      <xdr:colOff>406400</xdr:colOff>
      <xdr:row>22</xdr:row>
      <xdr:rowOff>114300</xdr:rowOff>
    </xdr:to>
    <xdr:sp macro="" textlink="">
      <xdr:nvSpPr>
        <xdr:cNvPr id="1287538" name="Line 35">
          <a:extLst>
            <a:ext uri="{FF2B5EF4-FFF2-40B4-BE49-F238E27FC236}">
              <a16:creationId xmlns:a16="http://schemas.microsoft.com/office/drawing/2014/main" id="{00000000-0008-0000-0600-000072A51300}"/>
            </a:ext>
          </a:extLst>
        </xdr:cNvPr>
        <xdr:cNvSpPr>
          <a:spLocks noChangeShapeType="1"/>
        </xdr:cNvSpPr>
      </xdr:nvSpPr>
      <xdr:spPr bwMode="auto">
        <a:xfrm rot="10800000">
          <a:off x="3695700" y="4895850"/>
          <a:ext cx="349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368300</xdr:colOff>
      <xdr:row>32</xdr:row>
      <xdr:rowOff>101600</xdr:rowOff>
    </xdr:from>
    <xdr:to>
      <xdr:col>7</xdr:col>
      <xdr:colOff>190500</xdr:colOff>
      <xdr:row>32</xdr:row>
      <xdr:rowOff>127000</xdr:rowOff>
    </xdr:to>
    <xdr:sp macro="" textlink="">
      <xdr:nvSpPr>
        <xdr:cNvPr id="1287539" name="Line 67">
          <a:extLst>
            <a:ext uri="{FF2B5EF4-FFF2-40B4-BE49-F238E27FC236}">
              <a16:creationId xmlns:a16="http://schemas.microsoft.com/office/drawing/2014/main" id="{00000000-0008-0000-0600-000073A51300}"/>
            </a:ext>
          </a:extLst>
        </xdr:cNvPr>
        <xdr:cNvSpPr>
          <a:spLocks noChangeShapeType="1"/>
        </xdr:cNvSpPr>
      </xdr:nvSpPr>
      <xdr:spPr bwMode="auto">
        <a:xfrm rot="8100000">
          <a:off x="3638550" y="7169150"/>
          <a:ext cx="247650" cy="2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425450</xdr:colOff>
      <xdr:row>30</xdr:row>
      <xdr:rowOff>101600</xdr:rowOff>
    </xdr:from>
    <xdr:to>
      <xdr:col>7</xdr:col>
      <xdr:colOff>215900</xdr:colOff>
      <xdr:row>30</xdr:row>
      <xdr:rowOff>101600</xdr:rowOff>
    </xdr:to>
    <xdr:sp macro="" textlink="">
      <xdr:nvSpPr>
        <xdr:cNvPr id="1287540" name="Line 67">
          <a:extLst>
            <a:ext uri="{FF2B5EF4-FFF2-40B4-BE49-F238E27FC236}">
              <a16:creationId xmlns:a16="http://schemas.microsoft.com/office/drawing/2014/main" id="{00000000-0008-0000-0600-000074A51300}"/>
            </a:ext>
          </a:extLst>
        </xdr:cNvPr>
        <xdr:cNvSpPr>
          <a:spLocks noChangeShapeType="1"/>
        </xdr:cNvSpPr>
      </xdr:nvSpPr>
      <xdr:spPr bwMode="auto">
        <a:xfrm rot="8100000">
          <a:off x="3695700" y="6711950"/>
          <a:ext cx="215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28</xdr:row>
      <xdr:rowOff>114300</xdr:rowOff>
    </xdr:from>
    <xdr:to>
      <xdr:col>7</xdr:col>
      <xdr:colOff>234950</xdr:colOff>
      <xdr:row>28</xdr:row>
      <xdr:rowOff>114300</xdr:rowOff>
    </xdr:to>
    <xdr:sp macro="" textlink="">
      <xdr:nvSpPr>
        <xdr:cNvPr id="1287541" name="Line 67">
          <a:extLst>
            <a:ext uri="{FF2B5EF4-FFF2-40B4-BE49-F238E27FC236}">
              <a16:creationId xmlns:a16="http://schemas.microsoft.com/office/drawing/2014/main" id="{00000000-0008-0000-0600-000075A51300}"/>
            </a:ext>
          </a:extLst>
        </xdr:cNvPr>
        <xdr:cNvSpPr>
          <a:spLocks noChangeShapeType="1"/>
        </xdr:cNvSpPr>
      </xdr:nvSpPr>
      <xdr:spPr bwMode="auto">
        <a:xfrm rot="8100000">
          <a:off x="3695700" y="6267450"/>
          <a:ext cx="234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26</xdr:row>
      <xdr:rowOff>114300</xdr:rowOff>
    </xdr:from>
    <xdr:to>
      <xdr:col>7</xdr:col>
      <xdr:colOff>254000</xdr:colOff>
      <xdr:row>26</xdr:row>
      <xdr:rowOff>114300</xdr:rowOff>
    </xdr:to>
    <xdr:sp macro="" textlink="">
      <xdr:nvSpPr>
        <xdr:cNvPr id="1287542" name="Line 67">
          <a:extLst>
            <a:ext uri="{FF2B5EF4-FFF2-40B4-BE49-F238E27FC236}">
              <a16:creationId xmlns:a16="http://schemas.microsoft.com/office/drawing/2014/main" id="{00000000-0008-0000-0600-000076A51300}"/>
            </a:ext>
          </a:extLst>
        </xdr:cNvPr>
        <xdr:cNvSpPr>
          <a:spLocks noChangeShapeType="1"/>
        </xdr:cNvSpPr>
      </xdr:nvSpPr>
      <xdr:spPr bwMode="auto">
        <a:xfrm rot="8100000">
          <a:off x="3714750" y="5810250"/>
          <a:ext cx="234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196850</xdr:colOff>
      <xdr:row>26</xdr:row>
      <xdr:rowOff>101600</xdr:rowOff>
    </xdr:from>
    <xdr:to>
      <xdr:col>6</xdr:col>
      <xdr:colOff>95250</xdr:colOff>
      <xdr:row>26</xdr:row>
      <xdr:rowOff>127000</xdr:rowOff>
    </xdr:to>
    <xdr:sp macro="" textlink="">
      <xdr:nvSpPr>
        <xdr:cNvPr id="1287543" name="Line 67">
          <a:extLst>
            <a:ext uri="{FF2B5EF4-FFF2-40B4-BE49-F238E27FC236}">
              <a16:creationId xmlns:a16="http://schemas.microsoft.com/office/drawing/2014/main" id="{00000000-0008-0000-0600-000077A51300}"/>
            </a:ext>
          </a:extLst>
        </xdr:cNvPr>
        <xdr:cNvSpPr>
          <a:spLocks noChangeShapeType="1"/>
        </xdr:cNvSpPr>
      </xdr:nvSpPr>
      <xdr:spPr bwMode="auto">
        <a:xfrm rot="8100000">
          <a:off x="3117850" y="5797550"/>
          <a:ext cx="247650" cy="2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158750</xdr:colOff>
      <xdr:row>28</xdr:row>
      <xdr:rowOff>101600</xdr:rowOff>
    </xdr:from>
    <xdr:to>
      <xdr:col>6</xdr:col>
      <xdr:colOff>57150</xdr:colOff>
      <xdr:row>28</xdr:row>
      <xdr:rowOff>127000</xdr:rowOff>
    </xdr:to>
    <xdr:sp macro="" textlink="">
      <xdr:nvSpPr>
        <xdr:cNvPr id="1287544" name="Line 67">
          <a:extLst>
            <a:ext uri="{FF2B5EF4-FFF2-40B4-BE49-F238E27FC236}">
              <a16:creationId xmlns:a16="http://schemas.microsoft.com/office/drawing/2014/main" id="{00000000-0008-0000-0600-000078A51300}"/>
            </a:ext>
          </a:extLst>
        </xdr:cNvPr>
        <xdr:cNvSpPr>
          <a:spLocks noChangeShapeType="1"/>
        </xdr:cNvSpPr>
      </xdr:nvSpPr>
      <xdr:spPr bwMode="auto">
        <a:xfrm rot="8100000">
          <a:off x="3079750" y="6254750"/>
          <a:ext cx="247650" cy="2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30</xdr:row>
      <xdr:rowOff>114300</xdr:rowOff>
    </xdr:from>
    <xdr:to>
      <xdr:col>5</xdr:col>
      <xdr:colOff>349250</xdr:colOff>
      <xdr:row>30</xdr:row>
      <xdr:rowOff>114300</xdr:rowOff>
    </xdr:to>
    <xdr:sp macro="" textlink="">
      <xdr:nvSpPr>
        <xdr:cNvPr id="1287545" name="Line 67">
          <a:extLst>
            <a:ext uri="{FF2B5EF4-FFF2-40B4-BE49-F238E27FC236}">
              <a16:creationId xmlns:a16="http://schemas.microsoft.com/office/drawing/2014/main" id="{00000000-0008-0000-0600-000079A51300}"/>
            </a:ext>
          </a:extLst>
        </xdr:cNvPr>
        <xdr:cNvSpPr>
          <a:spLocks noChangeShapeType="1"/>
        </xdr:cNvSpPr>
      </xdr:nvSpPr>
      <xdr:spPr bwMode="auto">
        <a:xfrm rot="8100000">
          <a:off x="3035300" y="6724650"/>
          <a:ext cx="234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63500</xdr:colOff>
      <xdr:row>32</xdr:row>
      <xdr:rowOff>101600</xdr:rowOff>
    </xdr:from>
    <xdr:to>
      <xdr:col>5</xdr:col>
      <xdr:colOff>279400</xdr:colOff>
      <xdr:row>32</xdr:row>
      <xdr:rowOff>101600</xdr:rowOff>
    </xdr:to>
    <xdr:sp macro="" textlink="">
      <xdr:nvSpPr>
        <xdr:cNvPr id="1287546" name="Line 67">
          <a:extLst>
            <a:ext uri="{FF2B5EF4-FFF2-40B4-BE49-F238E27FC236}">
              <a16:creationId xmlns:a16="http://schemas.microsoft.com/office/drawing/2014/main" id="{00000000-0008-0000-0600-00007AA51300}"/>
            </a:ext>
          </a:extLst>
        </xdr:cNvPr>
        <xdr:cNvSpPr>
          <a:spLocks noChangeShapeType="1"/>
        </xdr:cNvSpPr>
      </xdr:nvSpPr>
      <xdr:spPr bwMode="auto">
        <a:xfrm rot="8100000">
          <a:off x="2984500" y="7169150"/>
          <a:ext cx="215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34</xdr:row>
      <xdr:rowOff>114300</xdr:rowOff>
    </xdr:from>
    <xdr:to>
      <xdr:col>6</xdr:col>
      <xdr:colOff>76200</xdr:colOff>
      <xdr:row>34</xdr:row>
      <xdr:rowOff>114300</xdr:rowOff>
    </xdr:to>
    <xdr:sp macro="" textlink="">
      <xdr:nvSpPr>
        <xdr:cNvPr id="1287547" name="Line 67">
          <a:extLst>
            <a:ext uri="{FF2B5EF4-FFF2-40B4-BE49-F238E27FC236}">
              <a16:creationId xmlns:a16="http://schemas.microsoft.com/office/drawing/2014/main" id="{00000000-0008-0000-0600-00007BA51300}"/>
            </a:ext>
          </a:extLst>
        </xdr:cNvPr>
        <xdr:cNvSpPr>
          <a:spLocks noChangeShapeType="1"/>
        </xdr:cNvSpPr>
      </xdr:nvSpPr>
      <xdr:spPr bwMode="auto">
        <a:xfrm rot="8100000">
          <a:off x="3111500" y="7639050"/>
          <a:ext cx="234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330200</xdr:colOff>
      <xdr:row>36</xdr:row>
      <xdr:rowOff>114300</xdr:rowOff>
    </xdr:from>
    <xdr:to>
      <xdr:col>7</xdr:col>
      <xdr:colOff>139700</xdr:colOff>
      <xdr:row>36</xdr:row>
      <xdr:rowOff>114300</xdr:rowOff>
    </xdr:to>
    <xdr:sp macro="" textlink="">
      <xdr:nvSpPr>
        <xdr:cNvPr id="1287548" name="Line 67">
          <a:extLst>
            <a:ext uri="{FF2B5EF4-FFF2-40B4-BE49-F238E27FC236}">
              <a16:creationId xmlns:a16="http://schemas.microsoft.com/office/drawing/2014/main" id="{00000000-0008-0000-0600-00007CA51300}"/>
            </a:ext>
          </a:extLst>
        </xdr:cNvPr>
        <xdr:cNvSpPr>
          <a:spLocks noChangeShapeType="1"/>
        </xdr:cNvSpPr>
      </xdr:nvSpPr>
      <xdr:spPr bwMode="auto">
        <a:xfrm rot="8100000">
          <a:off x="3600450" y="8096250"/>
          <a:ext cx="2349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25400</xdr:colOff>
      <xdr:row>36</xdr:row>
      <xdr:rowOff>114300</xdr:rowOff>
    </xdr:from>
    <xdr:to>
      <xdr:col>6</xdr:col>
      <xdr:colOff>254000</xdr:colOff>
      <xdr:row>36</xdr:row>
      <xdr:rowOff>114300</xdr:rowOff>
    </xdr:to>
    <xdr:sp macro="" textlink="">
      <xdr:nvSpPr>
        <xdr:cNvPr id="1287549" name="Line 67">
          <a:extLst>
            <a:ext uri="{FF2B5EF4-FFF2-40B4-BE49-F238E27FC236}">
              <a16:creationId xmlns:a16="http://schemas.microsoft.com/office/drawing/2014/main" id="{00000000-0008-0000-0600-00007DA51300}"/>
            </a:ext>
          </a:extLst>
        </xdr:cNvPr>
        <xdr:cNvSpPr>
          <a:spLocks noChangeShapeType="1"/>
        </xdr:cNvSpPr>
      </xdr:nvSpPr>
      <xdr:spPr bwMode="auto">
        <a:xfrm rot="8100000">
          <a:off x="3295650" y="8096250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82550</xdr:colOff>
      <xdr:row>11</xdr:row>
      <xdr:rowOff>127000</xdr:rowOff>
    </xdr:from>
    <xdr:to>
      <xdr:col>7</xdr:col>
      <xdr:colOff>298450</xdr:colOff>
      <xdr:row>11</xdr:row>
      <xdr:rowOff>127000</xdr:rowOff>
    </xdr:to>
    <xdr:sp macro="" textlink="">
      <xdr:nvSpPr>
        <xdr:cNvPr id="1287550" name="Line 67">
          <a:extLst>
            <a:ext uri="{FF2B5EF4-FFF2-40B4-BE49-F238E27FC236}">
              <a16:creationId xmlns:a16="http://schemas.microsoft.com/office/drawing/2014/main" id="{00000000-0008-0000-0600-00007EA51300}"/>
            </a:ext>
          </a:extLst>
        </xdr:cNvPr>
        <xdr:cNvSpPr>
          <a:spLocks noChangeShapeType="1"/>
        </xdr:cNvSpPr>
      </xdr:nvSpPr>
      <xdr:spPr bwMode="auto">
        <a:xfrm rot="8100000">
          <a:off x="3778250" y="2393950"/>
          <a:ext cx="2159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273050</xdr:colOff>
      <xdr:row>11</xdr:row>
      <xdr:rowOff>127000</xdr:rowOff>
    </xdr:from>
    <xdr:to>
      <xdr:col>7</xdr:col>
      <xdr:colOff>76200</xdr:colOff>
      <xdr:row>11</xdr:row>
      <xdr:rowOff>127000</xdr:rowOff>
    </xdr:to>
    <xdr:sp macro="" textlink="">
      <xdr:nvSpPr>
        <xdr:cNvPr id="1287551" name="Line 67">
          <a:extLst>
            <a:ext uri="{FF2B5EF4-FFF2-40B4-BE49-F238E27FC236}">
              <a16:creationId xmlns:a16="http://schemas.microsoft.com/office/drawing/2014/main" id="{00000000-0008-0000-0600-00007FA51300}"/>
            </a:ext>
          </a:extLst>
        </xdr:cNvPr>
        <xdr:cNvSpPr>
          <a:spLocks noChangeShapeType="1"/>
        </xdr:cNvSpPr>
      </xdr:nvSpPr>
      <xdr:spPr bwMode="auto">
        <a:xfrm rot="8100000">
          <a:off x="3543300" y="2393950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11</xdr:row>
      <xdr:rowOff>101600</xdr:rowOff>
    </xdr:from>
    <xdr:to>
      <xdr:col>6</xdr:col>
      <xdr:colOff>133350</xdr:colOff>
      <xdr:row>11</xdr:row>
      <xdr:rowOff>127000</xdr:rowOff>
    </xdr:to>
    <xdr:sp macro="" textlink="">
      <xdr:nvSpPr>
        <xdr:cNvPr id="1287552" name="Line 67">
          <a:extLst>
            <a:ext uri="{FF2B5EF4-FFF2-40B4-BE49-F238E27FC236}">
              <a16:creationId xmlns:a16="http://schemas.microsoft.com/office/drawing/2014/main" id="{00000000-0008-0000-0600-000080A51300}"/>
            </a:ext>
          </a:extLst>
        </xdr:cNvPr>
        <xdr:cNvSpPr>
          <a:spLocks noChangeShapeType="1"/>
        </xdr:cNvSpPr>
      </xdr:nvSpPr>
      <xdr:spPr bwMode="auto">
        <a:xfrm rot="8100000">
          <a:off x="3149600" y="2368550"/>
          <a:ext cx="254000" cy="2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234950</xdr:colOff>
      <xdr:row>10</xdr:row>
      <xdr:rowOff>127000</xdr:rowOff>
    </xdr:from>
    <xdr:to>
      <xdr:col>6</xdr:col>
      <xdr:colOff>120650</xdr:colOff>
      <xdr:row>10</xdr:row>
      <xdr:rowOff>152400</xdr:rowOff>
    </xdr:to>
    <xdr:sp macro="" textlink="">
      <xdr:nvSpPr>
        <xdr:cNvPr id="1287553" name="Line 67">
          <a:extLst>
            <a:ext uri="{FF2B5EF4-FFF2-40B4-BE49-F238E27FC236}">
              <a16:creationId xmlns:a16="http://schemas.microsoft.com/office/drawing/2014/main" id="{00000000-0008-0000-0600-000081A51300}"/>
            </a:ext>
          </a:extLst>
        </xdr:cNvPr>
        <xdr:cNvSpPr>
          <a:spLocks noChangeShapeType="1"/>
        </xdr:cNvSpPr>
      </xdr:nvSpPr>
      <xdr:spPr bwMode="auto">
        <a:xfrm rot="8100000">
          <a:off x="3155950" y="2165350"/>
          <a:ext cx="234950" cy="254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12700</xdr:colOff>
      <xdr:row>63</xdr:row>
      <xdr:rowOff>152400</xdr:rowOff>
    </xdr:from>
    <xdr:to>
      <xdr:col>17</xdr:col>
      <xdr:colOff>4229100</xdr:colOff>
      <xdr:row>85</xdr:row>
      <xdr:rowOff>139700</xdr:rowOff>
    </xdr:to>
    <xdr:graphicFrame macro="">
      <xdr:nvGraphicFramePr>
        <xdr:cNvPr id="1287554" name="Diagramm 2625">
          <a:extLst>
            <a:ext uri="{FF2B5EF4-FFF2-40B4-BE49-F238E27FC236}">
              <a16:creationId xmlns:a16="http://schemas.microsoft.com/office/drawing/2014/main" id="{00000000-0008-0000-0600-000082A5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12700</xdr:colOff>
      <xdr:row>6</xdr:row>
      <xdr:rowOff>0</xdr:rowOff>
    </xdr:from>
    <xdr:to>
      <xdr:col>8</xdr:col>
      <xdr:colOff>228600</xdr:colOff>
      <xdr:row>8</xdr:row>
      <xdr:rowOff>12700</xdr:rowOff>
    </xdr:to>
    <xdr:pic>
      <xdr:nvPicPr>
        <xdr:cNvPr id="1287555" name="Grafik 1">
          <a:extLst>
            <a:ext uri="{FF2B5EF4-FFF2-40B4-BE49-F238E27FC236}">
              <a16:creationId xmlns:a16="http://schemas.microsoft.com/office/drawing/2014/main" id="{00000000-0008-0000-0600-000083A5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950" y="1219200"/>
          <a:ext cx="9906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</xdr:colOff>
      <xdr:row>1</xdr:row>
      <xdr:rowOff>68580</xdr:rowOff>
    </xdr:from>
    <xdr:to>
      <xdr:col>8</xdr:col>
      <xdr:colOff>934161</xdr:colOff>
      <xdr:row>3</xdr:row>
      <xdr:rowOff>411480</xdr:rowOff>
    </xdr:to>
    <xdr:pic>
      <xdr:nvPicPr>
        <xdr:cNvPr id="2" name="Bild 2486" descr="Bild 2486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6920" y="68580"/>
          <a:ext cx="1871421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7"/>
  <sheetViews>
    <sheetView tabSelected="1" workbookViewId="0">
      <selection activeCell="E10" sqref="E10"/>
    </sheetView>
  </sheetViews>
  <sheetFormatPr baseColWidth="10" defaultColWidth="11" defaultRowHeight="13.8" x14ac:dyDescent="0.25"/>
  <cols>
    <col min="1" max="1" width="9" customWidth="1"/>
    <col min="2" max="2" width="11.19921875" bestFit="1" customWidth="1"/>
    <col min="3" max="3" width="12.19921875" customWidth="1"/>
  </cols>
  <sheetData>
    <row r="2" spans="2:4" s="494" customFormat="1" ht="45.75" customHeight="1" x14ac:dyDescent="0.4">
      <c r="B2" s="519" t="s">
        <v>368</v>
      </c>
      <c r="C2" s="520"/>
      <c r="D2" s="520"/>
    </row>
    <row r="3" spans="2:4" s="3" customFormat="1" ht="15" x14ac:dyDescent="0.25">
      <c r="B3" s="47"/>
      <c r="C3" s="46"/>
    </row>
    <row r="4" spans="2:4" s="3" customFormat="1" ht="15" x14ac:dyDescent="0.25"/>
    <row r="5" spans="2:4" ht="15" x14ac:dyDescent="0.25">
      <c r="B5" s="521" t="s">
        <v>367</v>
      </c>
      <c r="C5" s="522"/>
      <c r="D5" s="522"/>
    </row>
    <row r="6" spans="2:4" s="10" customFormat="1" ht="15" x14ac:dyDescent="0.25">
      <c r="B6"/>
    </row>
    <row r="7" spans="2:4" ht="15" x14ac:dyDescent="0.25">
      <c r="B7" s="48" t="s">
        <v>366</v>
      </c>
    </row>
  </sheetData>
  <sheetProtection algorithmName="SHA-512" hashValue="bkwiSrDYcNzoc28c3waKPEA9VFmUinay5z7Gn9ek+P1blq3ismxTRSl7FOzkyYTNTMantaJtksnwYG2HJ3Mkkg==" saltValue="x8nIXxLXgIdtmLrayD5AWA==" spinCount="100000" sheet="1" objects="1" scenarios="1" selectLockedCells="1"/>
  <phoneticPr fontId="14" type="noConversion"/>
  <pageMargins left="0.78740157480314965" right="0.78740157480314965" top="0.98425196850393704" bottom="0.98425196850393704" header="0.51181102362204722" footer="0.51181102362204722"/>
  <pageSetup paperSize="9" scale="87" orientation="portrait" blackAndWhite="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53"/>
  <sheetViews>
    <sheetView workbookViewId="0">
      <selection activeCell="K2" sqref="K2"/>
    </sheetView>
  </sheetViews>
  <sheetFormatPr baseColWidth="10" defaultColWidth="11" defaultRowHeight="13.8" x14ac:dyDescent="0.25"/>
  <cols>
    <col min="1" max="1" width="9" customWidth="1"/>
    <col min="2" max="2" width="14.19921875" customWidth="1"/>
    <col min="3" max="3" width="13.69921875" customWidth="1"/>
    <col min="4" max="4" width="8.69921875" customWidth="1"/>
    <col min="5" max="5" width="9.19921875" customWidth="1"/>
    <col min="6" max="6" width="11.19921875" customWidth="1"/>
    <col min="7" max="8" width="10.19921875" customWidth="1"/>
    <col min="9" max="9" width="10.69921875" customWidth="1"/>
    <col min="10" max="10" width="9.69921875" customWidth="1"/>
    <col min="11" max="11" width="56.19921875" customWidth="1"/>
  </cols>
  <sheetData>
    <row r="2" spans="2:11" ht="21.75" customHeight="1" x14ac:dyDescent="0.4">
      <c r="B2" s="492" t="s">
        <v>57</v>
      </c>
      <c r="C2" s="492"/>
      <c r="D2" s="492"/>
      <c r="E2" s="492"/>
      <c r="F2" s="492"/>
      <c r="G2" s="492"/>
      <c r="H2" s="492"/>
      <c r="I2" s="483"/>
      <c r="J2" s="483"/>
      <c r="K2" s="45" t="s">
        <v>88</v>
      </c>
    </row>
    <row r="3" spans="2:11" ht="21.75" customHeight="1" x14ac:dyDescent="0.4">
      <c r="B3" s="493" t="s">
        <v>292</v>
      </c>
      <c r="C3" s="492"/>
      <c r="D3" s="492"/>
      <c r="E3" s="492"/>
      <c r="F3" s="492"/>
      <c r="G3" s="492"/>
      <c r="H3" s="492"/>
      <c r="I3" s="483"/>
      <c r="J3" s="483"/>
      <c r="K3" s="45"/>
    </row>
    <row r="4" spans="2:11" ht="7.5" customHeight="1" x14ac:dyDescent="0.25">
      <c r="B4" s="6"/>
      <c r="D4" s="6"/>
      <c r="E4" s="4"/>
    </row>
    <row r="5" spans="2:11" ht="19.95" customHeight="1" x14ac:dyDescent="0.3">
      <c r="B5" s="44" t="s">
        <v>343</v>
      </c>
      <c r="C5" s="4"/>
      <c r="D5" s="44"/>
      <c r="E5" s="44"/>
      <c r="F5" s="44"/>
      <c r="G5" s="44"/>
      <c r="H5" s="524" t="s">
        <v>301</v>
      </c>
      <c r="I5" s="524"/>
      <c r="J5" s="524"/>
      <c r="K5" s="45" t="s">
        <v>95</v>
      </c>
    </row>
    <row r="6" spans="2:11" ht="19.95" customHeight="1" x14ac:dyDescent="0.25">
      <c r="B6" s="249" t="s">
        <v>87</v>
      </c>
      <c r="C6" s="4"/>
      <c r="D6" s="43"/>
      <c r="E6" s="43"/>
      <c r="F6" s="43"/>
      <c r="G6" s="43"/>
      <c r="H6" s="43"/>
      <c r="I6" s="43"/>
      <c r="J6" s="44"/>
      <c r="K6" s="45" t="s">
        <v>96</v>
      </c>
    </row>
    <row r="7" spans="2:11" ht="19.95" customHeight="1" x14ac:dyDescent="0.3">
      <c r="B7" s="44" t="s">
        <v>344</v>
      </c>
      <c r="C7" s="4"/>
      <c r="D7" s="43"/>
      <c r="E7" s="43"/>
      <c r="F7" s="43"/>
      <c r="G7" s="43"/>
      <c r="H7" s="43"/>
      <c r="I7" s="43"/>
      <c r="J7" s="44"/>
      <c r="K7" s="45" t="s">
        <v>98</v>
      </c>
    </row>
    <row r="8" spans="2:11" ht="7.5" customHeight="1" thickBot="1" x14ac:dyDescent="0.3"/>
    <row r="9" spans="2:11" ht="15.75" customHeight="1" thickBot="1" x14ac:dyDescent="0.3">
      <c r="B9" s="515" t="s">
        <v>268</v>
      </c>
      <c r="C9" s="518">
        <f>'data entry &amp; rating calculation'!G6</f>
        <v>2345</v>
      </c>
      <c r="D9" s="516"/>
      <c r="H9" s="5" t="s">
        <v>38</v>
      </c>
      <c r="I9" s="7" t="s">
        <v>27</v>
      </c>
      <c r="J9" s="7" t="s">
        <v>28</v>
      </c>
      <c r="K9" s="45" t="s">
        <v>38</v>
      </c>
    </row>
    <row r="10" spans="2:11" ht="15.75" customHeight="1" thickBot="1" x14ac:dyDescent="0.3">
      <c r="B10" s="515" t="s">
        <v>269</v>
      </c>
      <c r="C10" s="526" t="str">
        <f>'data entry &amp; rating calculation'!G7</f>
        <v>testing again</v>
      </c>
      <c r="D10" s="526"/>
      <c r="H10" s="5" t="s">
        <v>29</v>
      </c>
      <c r="I10" s="8">
        <f ca="1">'sail 1 calculations'!AG9</f>
        <v>2062</v>
      </c>
      <c r="J10" s="8">
        <f ca="1">'sail 2 calculations'!AG9</f>
        <v>1790</v>
      </c>
      <c r="K10" s="45" t="s">
        <v>29</v>
      </c>
    </row>
    <row r="11" spans="2:11" ht="15.75" customHeight="1" thickBot="1" x14ac:dyDescent="0.3">
      <c r="B11" s="515" t="s">
        <v>270</v>
      </c>
      <c r="C11" s="526" t="str">
        <f>'data entry &amp; rating calculation'!G8</f>
        <v>tester again</v>
      </c>
      <c r="D11" s="526"/>
      <c r="H11" s="5" t="s">
        <v>30</v>
      </c>
      <c r="I11" s="8">
        <f ca="1">'sail 1 calculations'!AG10</f>
        <v>2079.663434308542</v>
      </c>
      <c r="J11" s="8">
        <f ca="1">'sail 2 calculations'!AG10</f>
        <v>1684.6661390317074</v>
      </c>
      <c r="K11" s="45" t="s">
        <v>30</v>
      </c>
    </row>
    <row r="12" spans="2:11" ht="15.75" customHeight="1" thickBot="1" x14ac:dyDescent="0.3">
      <c r="B12" s="515" t="s">
        <v>142</v>
      </c>
      <c r="C12" s="526" t="str">
        <f>'data entry &amp; rating calculation'!G10</f>
        <v>test again</v>
      </c>
      <c r="D12" s="526"/>
      <c r="H12" s="52" t="s">
        <v>109</v>
      </c>
      <c r="I12" s="57">
        <f ca="1">'sail 1 calculations'!AU13</f>
        <v>155.93634907184838</v>
      </c>
      <c r="J12" s="57">
        <f ca="1">'sail 2 calculations'!AU13</f>
        <v>129.55461358163029</v>
      </c>
      <c r="K12" s="45" t="s">
        <v>111</v>
      </c>
    </row>
    <row r="13" spans="2:11" ht="15.75" customHeight="1" thickBot="1" x14ac:dyDescent="0.3">
      <c r="B13" s="515" t="s">
        <v>271</v>
      </c>
      <c r="C13" s="525" t="str">
        <f>'data entry &amp; rating calculation'!G12</f>
        <v>27th November 2019</v>
      </c>
      <c r="D13" s="525"/>
      <c r="H13" s="52" t="s">
        <v>108</v>
      </c>
      <c r="I13" s="57">
        <f ca="1">'sail 1 calculations'!AQ13</f>
        <v>262.02830188679241</v>
      </c>
      <c r="J13" s="57">
        <f ca="1">'sail 2 calculations'!AQ13</f>
        <v>240.51282051282055</v>
      </c>
      <c r="K13" s="45" t="s">
        <v>108</v>
      </c>
    </row>
    <row r="14" spans="2:11" ht="15.75" customHeight="1" thickBot="1" x14ac:dyDescent="0.3">
      <c r="B14" s="517">
        <f ca="1">'data entry &amp; rating calculation'!B4</f>
        <v>29</v>
      </c>
      <c r="C14" s="514" t="s">
        <v>287</v>
      </c>
      <c r="D14" s="516"/>
      <c r="H14" s="52" t="s">
        <v>110</v>
      </c>
      <c r="I14" s="57">
        <f ca="1">'sail 1 calculations'!AS13</f>
        <v>358.85211554717466</v>
      </c>
      <c r="J14" s="57">
        <f ca="1">'sail 2 calculations'!AS13</f>
        <v>312.85793580190386</v>
      </c>
      <c r="K14" s="45" t="s">
        <v>110</v>
      </c>
    </row>
    <row r="15" spans="2:11" ht="15.75" customHeight="1" thickBot="1" x14ac:dyDescent="0.3">
      <c r="H15" s="5" t="s">
        <v>32</v>
      </c>
      <c r="I15" s="8">
        <f>'sail 1 calculations'!AG11</f>
        <v>350</v>
      </c>
      <c r="J15" s="8">
        <f>'sail 2 calculations'!AG11</f>
        <v>340</v>
      </c>
      <c r="K15" s="45" t="s">
        <v>32</v>
      </c>
    </row>
    <row r="16" spans="2:11" ht="15.75" customHeight="1" thickBot="1" x14ac:dyDescent="0.3">
      <c r="H16" s="49" t="s">
        <v>31</v>
      </c>
      <c r="I16" s="8">
        <f>'sail 1 calculations'!AG12</f>
        <v>350.20565386641033</v>
      </c>
      <c r="J16" s="8">
        <f>'sail 2 calculations'!AG12</f>
        <v>367.69552621700473</v>
      </c>
      <c r="K16" s="45" t="s">
        <v>31</v>
      </c>
    </row>
    <row r="17" spans="2:11" ht="15.75" customHeight="1" x14ac:dyDescent="0.25">
      <c r="B17" s="50" t="s">
        <v>119</v>
      </c>
      <c r="H17" s="53" t="s">
        <v>113</v>
      </c>
      <c r="I17" s="54"/>
      <c r="K17" s="45" t="s">
        <v>112</v>
      </c>
    </row>
    <row r="18" spans="2:11" ht="15.75" customHeight="1" x14ac:dyDescent="0.25">
      <c r="B18" s="51" t="s">
        <v>116</v>
      </c>
      <c r="C18" s="55">
        <f ca="1">I12-(0.25*I15)</f>
        <v>68.436349071848383</v>
      </c>
    </row>
    <row r="19" spans="2:11" ht="15.75" customHeight="1" thickBot="1" x14ac:dyDescent="0.3">
      <c r="F19" s="523" t="s">
        <v>119</v>
      </c>
      <c r="G19" s="523"/>
      <c r="H19" s="2" t="s">
        <v>81</v>
      </c>
      <c r="K19" s="45" t="s">
        <v>99</v>
      </c>
    </row>
    <row r="20" spans="2:11" ht="15.75" customHeight="1" thickBot="1" x14ac:dyDescent="0.3">
      <c r="F20" s="50" t="s">
        <v>123</v>
      </c>
      <c r="H20" s="12" t="s">
        <v>70</v>
      </c>
      <c r="I20" s="13"/>
      <c r="J20" s="180">
        <f ca="1">'data entry &amp; rating calculation'!L25</f>
        <v>9.8050879999999996</v>
      </c>
      <c r="K20" s="45" t="s">
        <v>70</v>
      </c>
    </row>
    <row r="21" spans="2:11" ht="15.75" customHeight="1" thickBot="1" x14ac:dyDescent="0.3">
      <c r="F21" s="50" t="s">
        <v>121</v>
      </c>
      <c r="H21" s="17" t="s">
        <v>71</v>
      </c>
      <c r="I21" s="18"/>
      <c r="J21" s="19">
        <f>1.25/'data entry &amp; rating calculation'!B25</f>
        <v>0.95419847328244267</v>
      </c>
      <c r="K21" s="45" t="s">
        <v>100</v>
      </c>
    </row>
    <row r="22" spans="2:11" ht="15.75" customHeight="1" thickBot="1" x14ac:dyDescent="0.3">
      <c r="F22" s="55">
        <f ca="1">J12-(0.25*J15)</f>
        <v>44.554613581630292</v>
      </c>
      <c r="H22" s="14" t="s">
        <v>72</v>
      </c>
      <c r="I22" s="15"/>
      <c r="J22" s="16">
        <f ca="1">'data entry &amp; rating calculation'!J22</f>
        <v>0.93559999999999999</v>
      </c>
      <c r="K22" s="45" t="s">
        <v>101</v>
      </c>
    </row>
    <row r="23" spans="2:11" ht="15.75" customHeight="1" thickBot="1" x14ac:dyDescent="0.3">
      <c r="H23" s="17" t="s">
        <v>73</v>
      </c>
      <c r="I23" s="18"/>
      <c r="J23" s="19">
        <f ca="1">J21-J22</f>
        <v>1.8598473282442685E-2</v>
      </c>
      <c r="K23" s="45" t="s">
        <v>102</v>
      </c>
    </row>
    <row r="24" spans="2:11" ht="15.75" customHeight="1" thickBot="1" x14ac:dyDescent="0.3">
      <c r="H24" s="21" t="s">
        <v>74</v>
      </c>
      <c r="I24" s="22"/>
      <c r="J24" s="23">
        <f ca="1">1000000*J23</f>
        <v>18598.473282442683</v>
      </c>
      <c r="K24" s="45" t="s">
        <v>102</v>
      </c>
    </row>
    <row r="25" spans="2:11" ht="15.75" customHeight="1" thickBot="1" x14ac:dyDescent="0.3">
      <c r="B25" s="50" t="s">
        <v>117</v>
      </c>
      <c r="H25" s="2" t="s">
        <v>80</v>
      </c>
      <c r="I25" s="1"/>
      <c r="J25" s="9"/>
      <c r="K25" s="45" t="s">
        <v>80</v>
      </c>
    </row>
    <row r="26" spans="2:11" ht="15.75" customHeight="1" thickBot="1" x14ac:dyDescent="0.3">
      <c r="B26" s="51" t="s">
        <v>114</v>
      </c>
      <c r="C26" s="55">
        <f ca="1">I13-(0.5*I15)</f>
        <v>87.028301886792406</v>
      </c>
      <c r="H26" s="17" t="s">
        <v>76</v>
      </c>
      <c r="I26" s="18"/>
      <c r="J26" s="20">
        <f ca="1">J24/(0.5*I10)</f>
        <v>18.039256336025879</v>
      </c>
      <c r="K26" s="45" t="s">
        <v>103</v>
      </c>
    </row>
    <row r="27" spans="2:11" ht="15.75" customHeight="1" thickBot="1" x14ac:dyDescent="0.3">
      <c r="F27" s="50" t="s">
        <v>117</v>
      </c>
      <c r="H27" s="21" t="s">
        <v>75</v>
      </c>
      <c r="I27" s="22"/>
      <c r="J27" s="23">
        <f ca="1">I15+J26</f>
        <v>368.03925633602586</v>
      </c>
      <c r="K27" s="45" t="s">
        <v>104</v>
      </c>
    </row>
    <row r="28" spans="2:11" ht="15.75" customHeight="1" thickBot="1" x14ac:dyDescent="0.3">
      <c r="F28" s="50" t="s">
        <v>122</v>
      </c>
      <c r="H28" s="2" t="s">
        <v>78</v>
      </c>
      <c r="I28" s="1"/>
      <c r="J28" s="9"/>
      <c r="K28" s="45" t="s">
        <v>78</v>
      </c>
    </row>
    <row r="29" spans="2:11" ht="15.75" customHeight="1" thickBot="1" x14ac:dyDescent="0.3">
      <c r="F29" s="50" t="s">
        <v>121</v>
      </c>
      <c r="H29" s="12" t="s">
        <v>77</v>
      </c>
      <c r="I29" s="13"/>
      <c r="J29" s="24">
        <f ca="1">J24/(0.5*J10)</f>
        <v>20.780417075354954</v>
      </c>
      <c r="K29" s="45" t="s">
        <v>103</v>
      </c>
    </row>
    <row r="30" spans="2:11" ht="15.75" customHeight="1" thickBot="1" x14ac:dyDescent="0.3">
      <c r="F30" s="55">
        <f ca="1">J13-(0.5*J15)</f>
        <v>70.512820512820554</v>
      </c>
      <c r="H30" s="17" t="s">
        <v>79</v>
      </c>
      <c r="I30" s="18"/>
      <c r="J30" s="20">
        <f ca="1">J15+J29</f>
        <v>360.78041707535493</v>
      </c>
      <c r="K30" s="45" t="s">
        <v>104</v>
      </c>
    </row>
    <row r="31" spans="2:11" ht="15.75" customHeight="1" x14ac:dyDescent="0.25"/>
    <row r="32" spans="2:11" ht="15.75" customHeight="1" x14ac:dyDescent="0.25"/>
    <row r="33" spans="2:6" ht="15.75" customHeight="1" x14ac:dyDescent="0.25"/>
    <row r="34" spans="2:6" ht="15.75" customHeight="1" x14ac:dyDescent="0.25">
      <c r="B34" s="50" t="s">
        <v>118</v>
      </c>
    </row>
    <row r="35" spans="2:6" ht="15.75" customHeight="1" x14ac:dyDescent="0.25">
      <c r="B35" s="51" t="s">
        <v>115</v>
      </c>
      <c r="C35" s="55">
        <f ca="1">I14-(0.75*I15)</f>
        <v>96.352115547174662</v>
      </c>
      <c r="F35" s="50" t="s">
        <v>118</v>
      </c>
    </row>
    <row r="36" spans="2:6" ht="15.75" customHeight="1" x14ac:dyDescent="0.25">
      <c r="F36" s="50" t="s">
        <v>120</v>
      </c>
    </row>
    <row r="37" spans="2:6" ht="15.75" customHeight="1" x14ac:dyDescent="0.25">
      <c r="F37" s="50" t="s">
        <v>121</v>
      </c>
    </row>
    <row r="38" spans="2:6" ht="15.75" customHeight="1" x14ac:dyDescent="0.25">
      <c r="F38" s="55">
        <f ca="1">J14-(0.75*J15)</f>
        <v>57.857935801903864</v>
      </c>
    </row>
    <row r="39" spans="2:6" ht="15.75" customHeight="1" x14ac:dyDescent="0.25"/>
    <row r="40" spans="2:6" ht="15.75" customHeight="1" x14ac:dyDescent="0.25"/>
    <row r="41" spans="2:6" ht="15.75" customHeight="1" x14ac:dyDescent="0.25"/>
    <row r="42" spans="2:6" ht="15.75" customHeight="1" x14ac:dyDescent="0.25"/>
    <row r="43" spans="2:6" ht="15.75" customHeight="1" x14ac:dyDescent="0.25"/>
    <row r="44" spans="2:6" ht="15.75" customHeight="1" x14ac:dyDescent="0.25"/>
    <row r="45" spans="2:6" ht="15.75" customHeight="1" x14ac:dyDescent="0.25"/>
    <row r="46" spans="2:6" ht="15.75" customHeight="1" x14ac:dyDescent="0.25"/>
    <row r="47" spans="2:6" ht="15.75" customHeight="1" x14ac:dyDescent="0.25"/>
    <row r="48" spans="2:6" ht="6.75" customHeight="1" x14ac:dyDescent="0.25"/>
    <row r="49" spans="2:11" ht="261" customHeight="1" x14ac:dyDescent="0.25"/>
    <row r="50" spans="2:11" ht="15.75" customHeight="1" x14ac:dyDescent="0.25"/>
    <row r="51" spans="2:11" s="41" customFormat="1" ht="15.75" customHeight="1" x14ac:dyDescent="0.3">
      <c r="B51" s="56" t="str">
        <f>'status of document'!B5</f>
        <v>Effective: 1st January 2020</v>
      </c>
      <c r="C51" s="56"/>
      <c r="D51" s="56"/>
      <c r="E51" s="56"/>
      <c r="F51" s="56"/>
      <c r="G51" s="56" t="str">
        <f>'status of document'!B2</f>
        <v>Release version 6b</v>
      </c>
      <c r="H51" s="56"/>
      <c r="I51" s="56"/>
      <c r="J51" s="181" t="str">
        <f>'status of document'!B7</f>
        <v>© 2020, IRSA</v>
      </c>
      <c r="K51" s="56"/>
    </row>
    <row r="52" spans="2:11" ht="14.25" customHeight="1" x14ac:dyDescent="0.3">
      <c r="B52" s="482" t="s">
        <v>293</v>
      </c>
      <c r="C52" s="482"/>
      <c r="D52" s="482"/>
      <c r="E52" s="482"/>
      <c r="F52" s="482"/>
      <c r="G52" s="482"/>
      <c r="H52" s="482"/>
      <c r="I52" s="482"/>
      <c r="J52" s="482"/>
      <c r="K52" s="482"/>
    </row>
    <row r="53" spans="2:11" ht="14.4" x14ac:dyDescent="0.3">
      <c r="F53" s="11"/>
    </row>
  </sheetData>
  <sheetProtection algorithmName="SHA-512" hashValue="kJv1TpR/7nkl1/chihblXu6uxyOIepwx9WwiYy8dUK8BfZ4o4pjf9oTOV0xqqiIySe9Hy3g/jl9Csp7Gr8JwDg==" saltValue="n0KEfHtcoR3388yabivZdw==" spinCount="100000" sheet="1" objects="1" scenarios="1" selectLockedCells="1"/>
  <mergeCells count="6">
    <mergeCell ref="F19:G19"/>
    <mergeCell ref="H5:J5"/>
    <mergeCell ref="C13:D13"/>
    <mergeCell ref="C10:D10"/>
    <mergeCell ref="C12:D12"/>
    <mergeCell ref="C11:D11"/>
  </mergeCells>
  <phoneticPr fontId="13" type="noConversion"/>
  <pageMargins left="1.1023622047244095" right="0.70866141732283472" top="0.55118110236220474" bottom="0.55118110236220474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3544"/>
  <sheetViews>
    <sheetView topLeftCell="E1" workbookViewId="0">
      <selection activeCell="M5" sqref="M5"/>
    </sheetView>
  </sheetViews>
  <sheetFormatPr baseColWidth="10" defaultColWidth="11" defaultRowHeight="13.8" x14ac:dyDescent="0.25"/>
  <cols>
    <col min="1" max="1" width="6.69921875" style="61" customWidth="1"/>
    <col min="2" max="2" width="13.19921875" style="62" customWidth="1"/>
    <col min="3" max="3" width="5.19921875" style="62" customWidth="1"/>
    <col min="4" max="4" width="15.69921875" style="63" customWidth="1"/>
    <col min="5" max="5" width="4.69921875" style="62" customWidth="1"/>
    <col min="6" max="6" width="15.69921875" style="62" customWidth="1"/>
    <col min="7" max="7" width="4.69921875" style="62" customWidth="1"/>
    <col min="8" max="8" width="15.69921875" style="62" customWidth="1"/>
    <col min="9" max="9" width="11" style="62" customWidth="1"/>
    <col min="10" max="10" width="25.69921875" style="62" customWidth="1"/>
    <col min="11" max="11" width="2.69921875" style="62" customWidth="1"/>
    <col min="12" max="12" width="13.69921875" style="62" customWidth="1"/>
    <col min="13" max="13" width="85" style="64" customWidth="1"/>
    <col min="14" max="15" width="6.69921875" style="62" customWidth="1"/>
    <col min="16" max="17" width="15.69921875" style="62" customWidth="1"/>
    <col min="18" max="18" width="4.69921875" style="62" customWidth="1"/>
    <col min="19" max="19" width="15.69921875" style="62" customWidth="1"/>
    <col min="20" max="20" width="4.69921875" style="62" customWidth="1"/>
    <col min="21" max="21" width="15.69921875" style="62" customWidth="1"/>
    <col min="22" max="22" width="4.69921875" style="62" customWidth="1"/>
    <col min="23" max="23" width="15.69921875" style="62" customWidth="1"/>
    <col min="24" max="24" width="4.69921875" style="62" customWidth="1"/>
    <col min="25" max="25" width="15.69921875" style="62" customWidth="1"/>
    <col min="26" max="26" width="4.69921875" style="62" customWidth="1"/>
    <col min="27" max="27" width="15.69921875" style="62" customWidth="1"/>
    <col min="28" max="28" width="6.69921875" style="62" customWidth="1"/>
    <col min="29" max="30" width="15.69921875" style="62" customWidth="1"/>
    <col min="31" max="74" width="6.69921875" style="62" customWidth="1"/>
    <col min="75" max="16384" width="11" style="62"/>
  </cols>
  <sheetData>
    <row r="1" spans="1:31" ht="17.25" customHeight="1" x14ac:dyDescent="0.25"/>
    <row r="2" spans="1:31" ht="60.75" customHeight="1" x14ac:dyDescent="0.6">
      <c r="A2" s="62"/>
      <c r="B2" s="487" t="s">
        <v>57</v>
      </c>
      <c r="C2" s="488"/>
      <c r="D2" s="488"/>
      <c r="E2" s="488"/>
      <c r="F2" s="488"/>
      <c r="G2" s="488"/>
      <c r="H2" s="488"/>
      <c r="I2" s="488"/>
      <c r="J2" s="489"/>
      <c r="K2" s="489"/>
      <c r="L2" s="489"/>
      <c r="M2" s="65" t="s">
        <v>88</v>
      </c>
      <c r="N2" s="66"/>
      <c r="O2" s="66"/>
      <c r="P2" s="66"/>
      <c r="Q2" s="66"/>
      <c r="R2" s="66"/>
      <c r="S2" s="66"/>
    </row>
    <row r="3" spans="1:31" ht="21.75" customHeight="1" x14ac:dyDescent="0.4">
      <c r="A3" s="62"/>
      <c r="B3" s="488" t="s">
        <v>294</v>
      </c>
      <c r="C3" s="488"/>
      <c r="D3" s="488"/>
      <c r="E3" s="488"/>
      <c r="F3" s="488"/>
      <c r="G3" s="488"/>
      <c r="H3" s="488"/>
      <c r="I3" s="488"/>
      <c r="J3" s="490"/>
      <c r="K3" s="490"/>
      <c r="L3" s="490"/>
      <c r="M3" s="65"/>
      <c r="N3" s="66"/>
      <c r="O3" s="66"/>
      <c r="P3" s="66"/>
      <c r="Q3" s="66"/>
      <c r="R3" s="66"/>
      <c r="S3" s="66"/>
    </row>
    <row r="4" spans="1:31" ht="24" customHeight="1" x14ac:dyDescent="0.4">
      <c r="A4" s="62"/>
      <c r="B4" s="197" t="s">
        <v>301</v>
      </c>
      <c r="J4" s="67" t="s">
        <v>139</v>
      </c>
      <c r="M4" s="68" t="s">
        <v>140</v>
      </c>
    </row>
    <row r="5" spans="1:31" ht="24.75" customHeight="1" x14ac:dyDescent="0.3">
      <c r="A5" s="62"/>
      <c r="B5" s="69" t="s">
        <v>141</v>
      </c>
      <c r="C5" s="69"/>
      <c r="D5" s="70"/>
      <c r="E5" s="71"/>
      <c r="F5" s="72"/>
      <c r="G5" s="536">
        <f>'data entry &amp; rating calculation'!G6</f>
        <v>2345</v>
      </c>
      <c r="H5" s="537"/>
      <c r="I5" s="537"/>
      <c r="J5" s="537"/>
      <c r="K5" s="188"/>
      <c r="L5" s="188"/>
      <c r="M5" s="73" t="s">
        <v>89</v>
      </c>
    </row>
    <row r="6" spans="1:31" ht="26.25" customHeight="1" x14ac:dyDescent="0.3">
      <c r="A6" s="62"/>
      <c r="B6" s="69" t="s">
        <v>142</v>
      </c>
      <c r="C6" s="74"/>
      <c r="D6" s="74"/>
      <c r="E6" s="71"/>
      <c r="F6" s="75"/>
      <c r="G6" s="538" t="str">
        <f>'data entry &amp; rating calculation'!G10</f>
        <v>test again</v>
      </c>
      <c r="H6" s="539"/>
      <c r="I6" s="539"/>
      <c r="J6" s="539"/>
      <c r="K6" s="188"/>
      <c r="L6" s="188"/>
      <c r="M6" s="73" t="s">
        <v>143</v>
      </c>
    </row>
    <row r="7" spans="1:31" ht="26.25" customHeight="1" x14ac:dyDescent="0.3">
      <c r="A7" s="62"/>
      <c r="B7" s="69" t="s">
        <v>144</v>
      </c>
      <c r="C7" s="69"/>
      <c r="D7" s="69"/>
      <c r="E7" s="76"/>
      <c r="F7" s="72"/>
      <c r="G7" s="540" t="str">
        <f>'data entry &amp; rating calculation'!G11</f>
        <v>27th November 2019</v>
      </c>
      <c r="H7" s="541"/>
      <c r="I7" s="541"/>
      <c r="J7" s="541"/>
      <c r="K7" s="189"/>
      <c r="L7" s="189"/>
      <c r="M7" s="73" t="s">
        <v>10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</row>
    <row r="8" spans="1:31" ht="26.25" customHeight="1" x14ac:dyDescent="0.3">
      <c r="A8" s="62"/>
      <c r="B8" s="69" t="s">
        <v>145</v>
      </c>
      <c r="C8" s="69"/>
      <c r="D8" s="69"/>
      <c r="E8" s="76"/>
      <c r="F8" s="72"/>
      <c r="G8" s="540" t="str">
        <f>'data entry &amp; rating calculation'!G12</f>
        <v>27th November 2019</v>
      </c>
      <c r="H8" s="541"/>
      <c r="I8" s="541"/>
      <c r="J8" s="541"/>
      <c r="K8" s="189"/>
      <c r="L8" s="189"/>
      <c r="M8" s="73" t="s">
        <v>10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</row>
    <row r="9" spans="1:31" s="77" customFormat="1" ht="7.5" customHeight="1" thickBot="1" x14ac:dyDescent="0.3">
      <c r="B9" s="78"/>
      <c r="M9" s="79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  <row r="10" spans="1:31" s="66" customFormat="1" ht="15" x14ac:dyDescent="0.25">
      <c r="B10" s="81" t="s">
        <v>146</v>
      </c>
      <c r="C10" s="82"/>
      <c r="D10" s="82"/>
      <c r="E10" s="82"/>
      <c r="F10" s="82"/>
      <c r="G10" s="82"/>
      <c r="H10" s="82"/>
      <c r="I10" s="82"/>
      <c r="J10" s="83"/>
      <c r="K10" s="190"/>
      <c r="L10" s="190"/>
      <c r="M10" s="65" t="s">
        <v>96</v>
      </c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</row>
    <row r="11" spans="1:31" s="66" customFormat="1" ht="36" customHeight="1" x14ac:dyDescent="0.25">
      <c r="B11" s="542" t="s">
        <v>147</v>
      </c>
      <c r="C11" s="543"/>
      <c r="D11" s="543"/>
      <c r="E11" s="543"/>
      <c r="F11" s="543"/>
      <c r="G11" s="543"/>
      <c r="H11" s="543"/>
      <c r="I11" s="543"/>
      <c r="J11" s="544"/>
      <c r="K11" s="187"/>
      <c r="L11" s="187"/>
      <c r="M11" s="84" t="s">
        <v>148</v>
      </c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</row>
    <row r="12" spans="1:31" s="66" customFormat="1" ht="21.75" customHeight="1" thickBot="1" x14ac:dyDescent="0.3">
      <c r="B12" s="545" t="s">
        <v>299</v>
      </c>
      <c r="C12" s="546"/>
      <c r="D12" s="546"/>
      <c r="E12" s="546"/>
      <c r="F12" s="546"/>
      <c r="G12" s="546"/>
      <c r="H12" s="546"/>
      <c r="I12" s="546"/>
      <c r="J12" s="547"/>
      <c r="K12" s="191"/>
      <c r="L12" s="191"/>
      <c r="M12" s="65" t="s">
        <v>149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1" s="66" customFormat="1" ht="5.7" customHeight="1" x14ac:dyDescent="0.3">
      <c r="B13" s="85"/>
      <c r="C13" s="248"/>
      <c r="D13" s="248"/>
      <c r="E13" s="248"/>
      <c r="F13" s="248"/>
      <c r="G13" s="248"/>
      <c r="H13" s="248"/>
      <c r="I13" s="248"/>
      <c r="J13" s="248"/>
      <c r="K13" s="86"/>
      <c r="L13" s="86"/>
      <c r="M13" s="87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</row>
    <row r="14" spans="1:31" s="66" customFormat="1" ht="18.75" customHeight="1" x14ac:dyDescent="0.3">
      <c r="B14" s="85" t="s">
        <v>150</v>
      </c>
      <c r="C14" s="88"/>
      <c r="D14" s="88"/>
      <c r="E14" s="88"/>
      <c r="F14" s="88"/>
      <c r="G14" s="88"/>
      <c r="H14" s="88"/>
      <c r="I14" s="88"/>
      <c r="J14" s="89"/>
      <c r="K14" s="89"/>
      <c r="L14" s="48"/>
      <c r="M14" s="95" t="s">
        <v>150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</row>
    <row r="15" spans="1:31" s="66" customFormat="1" ht="18.75" customHeight="1" x14ac:dyDescent="0.25">
      <c r="B15" s="90" t="s">
        <v>151</v>
      </c>
      <c r="C15" s="91" t="s">
        <v>152</v>
      </c>
      <c r="D15" s="92"/>
      <c r="E15" s="92"/>
      <c r="F15" s="92"/>
      <c r="G15" s="92"/>
      <c r="H15" s="92"/>
      <c r="I15" s="92"/>
      <c r="J15" s="93" t="s">
        <v>153</v>
      </c>
      <c r="K15" s="93"/>
      <c r="L15" s="48" t="str">
        <f t="shared" ref="L15:L20" si="0">B15</f>
        <v>1  D.1.2.</v>
      </c>
      <c r="M15" s="65" t="s">
        <v>154</v>
      </c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</row>
    <row r="16" spans="1:31" s="66" customFormat="1" ht="32.25" customHeight="1" x14ac:dyDescent="0.25">
      <c r="B16" s="90" t="s">
        <v>155</v>
      </c>
      <c r="C16" s="527" t="s">
        <v>156</v>
      </c>
      <c r="D16" s="548"/>
      <c r="E16" s="548"/>
      <c r="F16" s="548"/>
      <c r="G16" s="548"/>
      <c r="H16" s="548"/>
      <c r="I16" s="548"/>
      <c r="J16" s="93" t="s">
        <v>153</v>
      </c>
      <c r="K16" s="93"/>
      <c r="L16" s="48" t="str">
        <f t="shared" si="0"/>
        <v>2  D.2.1.</v>
      </c>
      <c r="M16" s="84" t="s">
        <v>157</v>
      </c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</row>
    <row r="17" spans="1:31" s="66" customFormat="1" ht="19.5" customHeight="1" x14ac:dyDescent="0.25">
      <c r="B17" s="90" t="s">
        <v>158</v>
      </c>
      <c r="C17" s="527" t="s">
        <v>159</v>
      </c>
      <c r="D17" s="548"/>
      <c r="E17" s="548"/>
      <c r="F17" s="548"/>
      <c r="G17" s="548"/>
      <c r="H17" s="548"/>
      <c r="I17" s="548"/>
      <c r="J17" s="93" t="s">
        <v>153</v>
      </c>
      <c r="K17" s="93"/>
      <c r="L17" s="48" t="str">
        <f t="shared" si="0"/>
        <v>3  D.2.3 (b)</v>
      </c>
      <c r="M17" s="84" t="s">
        <v>154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</row>
    <row r="18" spans="1:31" s="66" customFormat="1" ht="49.5" customHeight="1" x14ac:dyDescent="0.25">
      <c r="B18" s="90" t="s">
        <v>160</v>
      </c>
      <c r="C18" s="527" t="s">
        <v>341</v>
      </c>
      <c r="D18" s="549"/>
      <c r="E18" s="549"/>
      <c r="F18" s="549"/>
      <c r="G18" s="549"/>
      <c r="H18" s="549"/>
      <c r="I18" s="549"/>
      <c r="J18" s="93" t="s">
        <v>153</v>
      </c>
      <c r="K18" s="93"/>
      <c r="L18" s="48" t="str">
        <f t="shared" si="0"/>
        <v>4  D.2.3 (b)</v>
      </c>
      <c r="M18" s="84" t="s">
        <v>161</v>
      </c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</row>
    <row r="19" spans="1:31" s="66" customFormat="1" ht="18.75" customHeight="1" x14ac:dyDescent="0.25">
      <c r="B19" s="90" t="s">
        <v>162</v>
      </c>
      <c r="C19" s="527" t="s">
        <v>163</v>
      </c>
      <c r="D19" s="549"/>
      <c r="E19" s="549"/>
      <c r="F19" s="549"/>
      <c r="G19" s="549"/>
      <c r="H19" s="549"/>
      <c r="I19" s="549"/>
      <c r="J19" s="93" t="s">
        <v>153</v>
      </c>
      <c r="K19" s="93"/>
      <c r="L19" s="48" t="str">
        <f t="shared" si="0"/>
        <v>5  D.2.4 (a)</v>
      </c>
      <c r="M19" s="84" t="s">
        <v>154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</row>
    <row r="20" spans="1:31" s="66" customFormat="1" ht="32.25" customHeight="1" x14ac:dyDescent="0.25">
      <c r="B20" s="90" t="s">
        <v>164</v>
      </c>
      <c r="C20" s="527" t="s">
        <v>165</v>
      </c>
      <c r="D20" s="528"/>
      <c r="E20" s="528"/>
      <c r="F20" s="528"/>
      <c r="G20" s="528"/>
      <c r="H20" s="528"/>
      <c r="I20" s="528"/>
      <c r="J20" s="93" t="s">
        <v>153</v>
      </c>
      <c r="K20" s="93"/>
      <c r="L20" s="48" t="str">
        <f t="shared" si="0"/>
        <v>6  D.2.4 (b)</v>
      </c>
      <c r="M20" s="84" t="s">
        <v>166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</row>
    <row r="21" spans="1:31" s="66" customFormat="1" ht="18.75" customHeight="1" x14ac:dyDescent="0.25">
      <c r="B21" s="94" t="s">
        <v>167</v>
      </c>
      <c r="C21" s="527" t="s">
        <v>342</v>
      </c>
      <c r="D21" s="528"/>
      <c r="E21" s="528"/>
      <c r="F21" s="528"/>
      <c r="G21" s="528"/>
      <c r="H21" s="528"/>
      <c r="I21" s="528"/>
      <c r="L21" s="194"/>
      <c r="M21" s="84" t="s">
        <v>168</v>
      </c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</row>
    <row r="22" spans="1:31" s="66" customFormat="1" ht="18.75" customHeight="1" x14ac:dyDescent="0.25">
      <c r="B22" s="94" t="s">
        <v>169</v>
      </c>
      <c r="C22" s="527" t="s">
        <v>170</v>
      </c>
      <c r="D22" s="528"/>
      <c r="E22" s="528"/>
      <c r="F22" s="528"/>
      <c r="G22" s="528"/>
      <c r="H22" s="528"/>
      <c r="I22" s="528"/>
      <c r="J22" s="93"/>
      <c r="K22" s="93"/>
      <c r="L22" s="48"/>
      <c r="M22" s="84" t="s">
        <v>171</v>
      </c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s="66" customFormat="1" ht="18.75" customHeight="1" x14ac:dyDescent="0.25">
      <c r="B23" s="94" t="s">
        <v>172</v>
      </c>
      <c r="C23" s="527" t="s">
        <v>173</v>
      </c>
      <c r="D23" s="528"/>
      <c r="E23" s="528"/>
      <c r="F23" s="528"/>
      <c r="G23" s="528"/>
      <c r="H23" s="528"/>
      <c r="I23" s="528"/>
      <c r="J23" s="93"/>
      <c r="K23" s="93"/>
      <c r="L23" s="48"/>
      <c r="M23" s="84" t="s">
        <v>174</v>
      </c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</row>
    <row r="24" spans="1:31" s="66" customFormat="1" ht="18.75" customHeight="1" x14ac:dyDescent="0.25">
      <c r="B24" s="94" t="s">
        <v>175</v>
      </c>
      <c r="C24" s="527" t="s">
        <v>176</v>
      </c>
      <c r="D24" s="528"/>
      <c r="E24" s="528"/>
      <c r="F24" s="528"/>
      <c r="G24" s="528"/>
      <c r="H24" s="528"/>
      <c r="I24" s="528"/>
      <c r="J24" s="93"/>
      <c r="K24" s="93"/>
      <c r="L24" s="48"/>
      <c r="M24" s="84" t="s">
        <v>177</v>
      </c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</row>
    <row r="25" spans="1:31" s="66" customFormat="1" ht="33.75" customHeight="1" x14ac:dyDescent="0.25">
      <c r="B25" s="94" t="s">
        <v>178</v>
      </c>
      <c r="C25" s="527" t="s">
        <v>179</v>
      </c>
      <c r="D25" s="528"/>
      <c r="E25" s="528"/>
      <c r="F25" s="528"/>
      <c r="G25" s="528"/>
      <c r="H25" s="528"/>
      <c r="I25" s="528"/>
      <c r="J25" s="93"/>
      <c r="K25" s="93"/>
      <c r="L25" s="48"/>
      <c r="M25" s="196" t="s">
        <v>180</v>
      </c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</row>
    <row r="26" spans="1:31" ht="6" customHeight="1" x14ac:dyDescent="0.25">
      <c r="A26" s="62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195"/>
    </row>
    <row r="27" spans="1:31" s="66" customFormat="1" ht="21" customHeight="1" x14ac:dyDescent="0.3">
      <c r="B27" s="85" t="s">
        <v>181</v>
      </c>
      <c r="C27" s="86"/>
      <c r="D27" s="86"/>
      <c r="E27" s="86"/>
      <c r="F27" s="86"/>
      <c r="G27" s="86"/>
      <c r="H27" s="86"/>
      <c r="I27" s="86"/>
      <c r="J27" s="86"/>
      <c r="K27" s="86"/>
      <c r="L27" s="48"/>
      <c r="M27" s="95" t="s">
        <v>182</v>
      </c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</row>
    <row r="28" spans="1:31" s="66" customFormat="1" ht="35.25" customHeight="1" x14ac:dyDescent="0.25">
      <c r="B28" s="96" t="s">
        <v>183</v>
      </c>
      <c r="C28" s="529" t="s">
        <v>303</v>
      </c>
      <c r="D28" s="530"/>
      <c r="E28" s="530"/>
      <c r="F28" s="530"/>
      <c r="G28" s="530"/>
      <c r="H28" s="530"/>
      <c r="I28" s="530"/>
      <c r="J28" s="93" t="s">
        <v>300</v>
      </c>
      <c r="K28" s="93"/>
      <c r="L28" s="48" t="str">
        <f t="shared" ref="L28:L35" si="1">B28</f>
        <v>1  J.1 (a)</v>
      </c>
      <c r="M28" s="199" t="s">
        <v>308</v>
      </c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</row>
    <row r="29" spans="1:31" s="66" customFormat="1" ht="35.25" customHeight="1" x14ac:dyDescent="0.25">
      <c r="B29" s="96" t="s">
        <v>307</v>
      </c>
      <c r="C29" s="530" t="s">
        <v>304</v>
      </c>
      <c r="D29" s="530"/>
      <c r="E29" s="530"/>
      <c r="F29" s="530"/>
      <c r="G29" s="530"/>
      <c r="H29" s="530"/>
      <c r="I29" s="530"/>
      <c r="J29" s="93" t="s">
        <v>300</v>
      </c>
      <c r="K29" s="93"/>
      <c r="L29" s="48" t="str">
        <f t="shared" si="1"/>
        <v>2  J.1 (b)</v>
      </c>
      <c r="M29" s="84" t="s">
        <v>184</v>
      </c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</row>
    <row r="30" spans="1:31" s="66" customFormat="1" ht="35.25" customHeight="1" x14ac:dyDescent="0.25">
      <c r="B30" s="96" t="s">
        <v>185</v>
      </c>
      <c r="C30" s="530" t="s">
        <v>186</v>
      </c>
      <c r="D30" s="530"/>
      <c r="E30" s="530"/>
      <c r="F30" s="530"/>
      <c r="G30" s="530"/>
      <c r="H30" s="530"/>
      <c r="I30" s="530"/>
      <c r="J30" s="93" t="s">
        <v>153</v>
      </c>
      <c r="K30" s="93"/>
      <c r="L30" s="48" t="str">
        <f t="shared" si="1"/>
        <v>3  G.1.2 (a)</v>
      </c>
      <c r="M30" s="84" t="s">
        <v>157</v>
      </c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s="66" customFormat="1" ht="20.25" customHeight="1" x14ac:dyDescent="0.25">
      <c r="B31" s="96" t="s">
        <v>187</v>
      </c>
      <c r="C31" s="530" t="s">
        <v>290</v>
      </c>
      <c r="D31" s="530"/>
      <c r="E31" s="530"/>
      <c r="F31" s="530"/>
      <c r="G31" s="530"/>
      <c r="H31" s="530"/>
      <c r="I31" s="530"/>
      <c r="J31" s="93" t="s">
        <v>153</v>
      </c>
      <c r="K31" s="93"/>
      <c r="L31" s="48" t="str">
        <f t="shared" si="1"/>
        <v>4  G.1.2 (b)</v>
      </c>
      <c r="M31" s="84" t="s">
        <v>154</v>
      </c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</row>
    <row r="32" spans="1:31" s="66" customFormat="1" ht="33" customHeight="1" x14ac:dyDescent="0.25">
      <c r="B32" s="96" t="s">
        <v>188</v>
      </c>
      <c r="C32" s="530" t="s">
        <v>305</v>
      </c>
      <c r="D32" s="530"/>
      <c r="E32" s="530"/>
      <c r="F32" s="530"/>
      <c r="G32" s="530"/>
      <c r="H32" s="530"/>
      <c r="I32" s="530"/>
      <c r="J32" s="93" t="s">
        <v>153</v>
      </c>
      <c r="K32" s="93"/>
      <c r="L32" s="48" t="str">
        <f t="shared" si="1"/>
        <v>5  G.1.2 (c)</v>
      </c>
      <c r="M32" s="84" t="s">
        <v>189</v>
      </c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s="66" customFormat="1" ht="18" customHeight="1" x14ac:dyDescent="0.25">
      <c r="B33" s="96" t="s">
        <v>190</v>
      </c>
      <c r="C33" s="530" t="s">
        <v>191</v>
      </c>
      <c r="D33" s="530"/>
      <c r="E33" s="530"/>
      <c r="F33" s="530"/>
      <c r="G33" s="530"/>
      <c r="H33" s="530"/>
      <c r="I33" s="530"/>
      <c r="J33" s="93" t="s">
        <v>153</v>
      </c>
      <c r="K33" s="93"/>
      <c r="L33" s="48" t="str">
        <f t="shared" si="1"/>
        <v>6  G.1.2 (d)</v>
      </c>
      <c r="M33" s="84" t="s">
        <v>189</v>
      </c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</row>
    <row r="34" spans="1:31" s="66" customFormat="1" ht="35.25" customHeight="1" x14ac:dyDescent="0.25">
      <c r="B34" s="96" t="s">
        <v>192</v>
      </c>
      <c r="C34" s="530" t="s">
        <v>306</v>
      </c>
      <c r="D34" s="530"/>
      <c r="E34" s="530"/>
      <c r="F34" s="530"/>
      <c r="G34" s="530"/>
      <c r="H34" s="530"/>
      <c r="I34" s="530"/>
      <c r="J34" s="93" t="s">
        <v>153</v>
      </c>
      <c r="K34" s="93"/>
      <c r="L34" s="48" t="str">
        <f t="shared" si="1"/>
        <v>7  G.1.3 (a)</v>
      </c>
      <c r="M34" s="84" t="s">
        <v>98</v>
      </c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s="66" customFormat="1" ht="18.75" customHeight="1" x14ac:dyDescent="0.25">
      <c r="B35" s="90" t="s">
        <v>193</v>
      </c>
      <c r="C35" s="97" t="s">
        <v>194</v>
      </c>
      <c r="D35" s="97"/>
      <c r="E35" s="97"/>
      <c r="F35" s="97"/>
      <c r="G35" s="97"/>
      <c r="H35" s="97"/>
      <c r="I35" s="97"/>
      <c r="J35" s="93" t="s">
        <v>300</v>
      </c>
      <c r="K35" s="93"/>
      <c r="L35" s="48" t="str">
        <f t="shared" si="1"/>
        <v>8  K.4.2</v>
      </c>
      <c r="M35" s="84" t="s">
        <v>195</v>
      </c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</row>
    <row r="36" spans="1:31" ht="6" customHeight="1" x14ac:dyDescent="0.25">
      <c r="A36" s="62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31" ht="26.25" customHeight="1" x14ac:dyDescent="0.3">
      <c r="A37" s="62"/>
      <c r="B37" s="98" t="s">
        <v>333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73" t="s">
        <v>196</v>
      </c>
    </row>
    <row r="38" spans="1:31" ht="5.25" customHeight="1" x14ac:dyDescent="0.25">
      <c r="A38" s="6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31" s="100" customFormat="1" ht="42" customHeight="1" x14ac:dyDescent="0.25">
      <c r="B39" s="534" t="s">
        <v>334</v>
      </c>
      <c r="C39" s="534"/>
      <c r="D39" s="534"/>
      <c r="E39" s="534"/>
      <c r="F39" s="534"/>
      <c r="G39" s="534" t="s">
        <v>285</v>
      </c>
      <c r="H39" s="535"/>
      <c r="I39" s="535"/>
      <c r="J39" s="535"/>
      <c r="K39" s="192"/>
      <c r="L39" s="192"/>
      <c r="M39" s="84" t="s">
        <v>197</v>
      </c>
    </row>
    <row r="40" spans="1:31" s="100" customFormat="1" ht="36" customHeight="1" x14ac:dyDescent="0.25">
      <c r="B40" s="531" t="s">
        <v>9</v>
      </c>
      <c r="C40" s="531"/>
      <c r="D40" s="532"/>
      <c r="E40" s="532"/>
      <c r="F40" s="532"/>
      <c r="G40" s="532"/>
      <c r="H40" s="532"/>
      <c r="I40" s="533" t="s">
        <v>10</v>
      </c>
      <c r="J40" s="533"/>
      <c r="K40" s="193"/>
      <c r="L40" s="193"/>
      <c r="M40" s="84" t="s">
        <v>9</v>
      </c>
    </row>
    <row r="41" spans="1:31" ht="19.95" customHeight="1" x14ac:dyDescent="0.3">
      <c r="A41" s="62"/>
      <c r="B41" s="102" t="str">
        <f>'status of document'!B5</f>
        <v>Effective: 1st January 2020</v>
      </c>
      <c r="D41" s="62"/>
      <c r="H41" s="11" t="str">
        <f>'status of document'!B2</f>
        <v>Release version 6b</v>
      </c>
      <c r="J41" s="103" t="str">
        <f>'status of document'!B7</f>
        <v>© 2020, IRSA</v>
      </c>
      <c r="K41" s="103"/>
      <c r="L41" s="103"/>
    </row>
    <row r="42" spans="1:31" ht="20.7" customHeight="1" x14ac:dyDescent="0.4">
      <c r="A42" s="62"/>
      <c r="B42" s="491" t="s">
        <v>295</v>
      </c>
      <c r="C42" s="488"/>
      <c r="D42" s="488"/>
      <c r="E42" s="488"/>
      <c r="F42" s="488"/>
      <c r="G42" s="488"/>
      <c r="H42" s="488"/>
      <c r="I42" s="488"/>
      <c r="J42" s="488"/>
      <c r="K42" s="488"/>
      <c r="L42" s="488"/>
      <c r="M42" s="84" t="s">
        <v>97</v>
      </c>
    </row>
    <row r="43" spans="1:31" s="104" customFormat="1" ht="14.25" customHeight="1" x14ac:dyDescent="0.3">
      <c r="B43" s="105"/>
      <c r="M43" s="106"/>
    </row>
    <row r="44" spans="1:31" s="104" customFormat="1" ht="14.25" customHeight="1" x14ac:dyDescent="0.3">
      <c r="B44" s="105"/>
      <c r="M44" s="106"/>
    </row>
    <row r="45" spans="1:31" s="104" customFormat="1" ht="14.25" customHeight="1" x14ac:dyDescent="0.3">
      <c r="B45" s="105"/>
      <c r="M45" s="106"/>
    </row>
    <row r="46" spans="1:31" ht="14.25" customHeight="1" x14ac:dyDescent="0.25">
      <c r="A46" s="62"/>
      <c r="D46" s="62"/>
    </row>
    <row r="47" spans="1:31" ht="14.25" customHeight="1" x14ac:dyDescent="0.25">
      <c r="A47" s="62"/>
      <c r="D47" s="62"/>
    </row>
    <row r="48" spans="1:31" ht="14.25" customHeight="1" x14ac:dyDescent="0.25">
      <c r="A48" s="62"/>
      <c r="D48" s="62"/>
    </row>
    <row r="49" spans="1:4" x14ac:dyDescent="0.25">
      <c r="A49" s="62"/>
      <c r="D49" s="62"/>
    </row>
    <row r="50" spans="1:4" x14ac:dyDescent="0.25">
      <c r="A50" s="62"/>
      <c r="D50" s="62"/>
    </row>
    <row r="51" spans="1:4" x14ac:dyDescent="0.25">
      <c r="A51" s="62"/>
      <c r="D51" s="62"/>
    </row>
    <row r="52" spans="1:4" x14ac:dyDescent="0.25">
      <c r="A52" s="62"/>
      <c r="D52" s="62"/>
    </row>
    <row r="53" spans="1:4" x14ac:dyDescent="0.25">
      <c r="A53" s="62"/>
      <c r="D53" s="62"/>
    </row>
    <row r="54" spans="1:4" x14ac:dyDescent="0.25">
      <c r="A54" s="62"/>
      <c r="D54" s="62"/>
    </row>
    <row r="55" spans="1:4" x14ac:dyDescent="0.25">
      <c r="A55" s="62"/>
      <c r="D55" s="62"/>
    </row>
    <row r="56" spans="1:4" x14ac:dyDescent="0.25">
      <c r="A56" s="62"/>
      <c r="D56" s="62"/>
    </row>
    <row r="57" spans="1:4" x14ac:dyDescent="0.25">
      <c r="A57" s="62"/>
      <c r="D57" s="62"/>
    </row>
    <row r="58" spans="1:4" x14ac:dyDescent="0.25">
      <c r="A58" s="62"/>
      <c r="D58" s="62"/>
    </row>
    <row r="59" spans="1:4" x14ac:dyDescent="0.25">
      <c r="A59" s="62"/>
      <c r="D59" s="62"/>
    </row>
    <row r="60" spans="1:4" x14ac:dyDescent="0.25">
      <c r="A60" s="62"/>
      <c r="D60" s="62"/>
    </row>
    <row r="61" spans="1:4" x14ac:dyDescent="0.25">
      <c r="A61" s="62"/>
      <c r="D61" s="62"/>
    </row>
    <row r="62" spans="1:4" x14ac:dyDescent="0.25">
      <c r="A62" s="62"/>
      <c r="D62" s="62"/>
    </row>
    <row r="63" spans="1:4" x14ac:dyDescent="0.25">
      <c r="A63" s="62"/>
      <c r="D63" s="62"/>
    </row>
    <row r="64" spans="1:4" x14ac:dyDescent="0.25">
      <c r="A64" s="62"/>
      <c r="D64" s="62"/>
    </row>
    <row r="65" spans="1:4" x14ac:dyDescent="0.25">
      <c r="A65" s="62"/>
      <c r="D65" s="62"/>
    </row>
    <row r="66" spans="1:4" x14ac:dyDescent="0.25">
      <c r="A66" s="62"/>
      <c r="D66" s="62"/>
    </row>
    <row r="67" spans="1:4" x14ac:dyDescent="0.25">
      <c r="A67" s="62"/>
      <c r="D67" s="62"/>
    </row>
    <row r="68" spans="1:4" x14ac:dyDescent="0.25">
      <c r="A68" s="62"/>
      <c r="D68" s="62"/>
    </row>
    <row r="69" spans="1:4" x14ac:dyDescent="0.25">
      <c r="A69" s="62"/>
      <c r="D69" s="62"/>
    </row>
    <row r="70" spans="1:4" x14ac:dyDescent="0.25">
      <c r="A70" s="62"/>
      <c r="D70" s="62"/>
    </row>
    <row r="71" spans="1:4" x14ac:dyDescent="0.25">
      <c r="A71" s="62"/>
      <c r="D71" s="62"/>
    </row>
    <row r="72" spans="1:4" x14ac:dyDescent="0.25">
      <c r="A72" s="62"/>
      <c r="D72" s="62"/>
    </row>
    <row r="73" spans="1:4" x14ac:dyDescent="0.25">
      <c r="A73" s="62"/>
      <c r="D73" s="62"/>
    </row>
    <row r="74" spans="1:4" x14ac:dyDescent="0.25">
      <c r="A74" s="62"/>
      <c r="D74" s="62"/>
    </row>
    <row r="75" spans="1:4" x14ac:dyDescent="0.25">
      <c r="A75" s="62"/>
      <c r="D75" s="62"/>
    </row>
    <row r="76" spans="1:4" x14ac:dyDescent="0.25">
      <c r="A76" s="62"/>
      <c r="D76" s="62"/>
    </row>
    <row r="77" spans="1:4" x14ac:dyDescent="0.25">
      <c r="A77" s="62"/>
      <c r="D77" s="62"/>
    </row>
    <row r="78" spans="1:4" x14ac:dyDescent="0.25">
      <c r="A78" s="62"/>
      <c r="D78" s="62"/>
    </row>
    <row r="79" spans="1:4" x14ac:dyDescent="0.25">
      <c r="A79" s="62"/>
      <c r="D79" s="62"/>
    </row>
    <row r="80" spans="1:4" x14ac:dyDescent="0.25">
      <c r="A80" s="62"/>
      <c r="D80" s="62"/>
    </row>
    <row r="81" spans="1:4" x14ac:dyDescent="0.25">
      <c r="A81" s="62"/>
      <c r="D81" s="62"/>
    </row>
    <row r="82" spans="1:4" x14ac:dyDescent="0.25">
      <c r="A82" s="62"/>
      <c r="D82" s="62"/>
    </row>
    <row r="83" spans="1:4" x14ac:dyDescent="0.25">
      <c r="A83" s="62"/>
      <c r="D83" s="62"/>
    </row>
    <row r="84" spans="1:4" x14ac:dyDescent="0.25">
      <c r="A84" s="62"/>
      <c r="D84" s="62"/>
    </row>
    <row r="85" spans="1:4" x14ac:dyDescent="0.25">
      <c r="A85" s="62"/>
      <c r="D85" s="62"/>
    </row>
    <row r="86" spans="1:4" x14ac:dyDescent="0.25">
      <c r="A86" s="62"/>
      <c r="D86" s="62"/>
    </row>
    <row r="87" spans="1:4" x14ac:dyDescent="0.25">
      <c r="A87" s="62"/>
      <c r="D87" s="62"/>
    </row>
    <row r="88" spans="1:4" x14ac:dyDescent="0.25">
      <c r="A88" s="62"/>
      <c r="D88" s="62"/>
    </row>
    <row r="89" spans="1:4" x14ac:dyDescent="0.25">
      <c r="A89" s="62"/>
      <c r="D89" s="62"/>
    </row>
    <row r="90" spans="1:4" x14ac:dyDescent="0.25">
      <c r="A90" s="62"/>
      <c r="D90" s="62"/>
    </row>
    <row r="91" spans="1:4" x14ac:dyDescent="0.25">
      <c r="A91" s="62"/>
      <c r="D91" s="62"/>
    </row>
    <row r="92" spans="1:4" x14ac:dyDescent="0.25">
      <c r="A92" s="62"/>
      <c r="D92" s="62"/>
    </row>
    <row r="93" spans="1:4" x14ac:dyDescent="0.25">
      <c r="A93" s="62"/>
      <c r="D93" s="62"/>
    </row>
    <row r="94" spans="1:4" x14ac:dyDescent="0.25">
      <c r="A94" s="62"/>
      <c r="D94" s="62"/>
    </row>
    <row r="95" spans="1:4" x14ac:dyDescent="0.25">
      <c r="A95" s="62"/>
      <c r="D95" s="62"/>
    </row>
    <row r="96" spans="1:4" x14ac:dyDescent="0.25">
      <c r="A96" s="62"/>
      <c r="D96" s="62"/>
    </row>
    <row r="97" spans="1:4" x14ac:dyDescent="0.25">
      <c r="A97" s="62"/>
      <c r="D97" s="62"/>
    </row>
    <row r="98" spans="1:4" x14ac:dyDescent="0.25">
      <c r="A98" s="62"/>
      <c r="D98" s="62"/>
    </row>
    <row r="99" spans="1:4" x14ac:dyDescent="0.25">
      <c r="A99" s="62"/>
      <c r="D99" s="62"/>
    </row>
    <row r="100" spans="1:4" x14ac:dyDescent="0.25">
      <c r="A100" s="62"/>
      <c r="D100" s="62"/>
    </row>
    <row r="101" spans="1:4" x14ac:dyDescent="0.25">
      <c r="A101" s="62"/>
      <c r="D101" s="62"/>
    </row>
    <row r="102" spans="1:4" x14ac:dyDescent="0.25">
      <c r="A102" s="62"/>
      <c r="D102" s="62"/>
    </row>
    <row r="103" spans="1:4" x14ac:dyDescent="0.25">
      <c r="A103" s="62"/>
      <c r="D103" s="62"/>
    </row>
    <row r="104" spans="1:4" x14ac:dyDescent="0.25">
      <c r="A104" s="62"/>
      <c r="D104" s="62"/>
    </row>
    <row r="105" spans="1:4" x14ac:dyDescent="0.25">
      <c r="A105" s="62"/>
      <c r="D105" s="62"/>
    </row>
    <row r="106" spans="1:4" x14ac:dyDescent="0.25">
      <c r="A106" s="62"/>
      <c r="D106" s="62"/>
    </row>
    <row r="107" spans="1:4" x14ac:dyDescent="0.25">
      <c r="A107" s="62"/>
      <c r="D107" s="62"/>
    </row>
    <row r="108" spans="1:4" x14ac:dyDescent="0.25">
      <c r="A108" s="62"/>
      <c r="D108" s="62"/>
    </row>
    <row r="109" spans="1:4" x14ac:dyDescent="0.25">
      <c r="A109" s="62"/>
      <c r="D109" s="62"/>
    </row>
    <row r="110" spans="1:4" x14ac:dyDescent="0.25">
      <c r="A110" s="62"/>
      <c r="D110" s="62"/>
    </row>
    <row r="111" spans="1:4" x14ac:dyDescent="0.25">
      <c r="A111" s="62"/>
      <c r="D111" s="62"/>
    </row>
    <row r="112" spans="1:4" x14ac:dyDescent="0.25">
      <c r="A112" s="62"/>
      <c r="D112" s="62"/>
    </row>
    <row r="113" spans="1:4" x14ac:dyDescent="0.25">
      <c r="A113" s="62"/>
      <c r="D113" s="62"/>
    </row>
    <row r="114" spans="1:4" x14ac:dyDescent="0.25">
      <c r="A114" s="62"/>
      <c r="D114" s="62"/>
    </row>
    <row r="115" spans="1:4" x14ac:dyDescent="0.25">
      <c r="A115" s="62"/>
      <c r="D115" s="62"/>
    </row>
    <row r="116" spans="1:4" x14ac:dyDescent="0.25">
      <c r="A116" s="62"/>
      <c r="D116" s="62"/>
    </row>
    <row r="117" spans="1:4" x14ac:dyDescent="0.25">
      <c r="A117" s="62"/>
      <c r="D117" s="62"/>
    </row>
    <row r="118" spans="1:4" x14ac:dyDescent="0.25">
      <c r="A118" s="62"/>
      <c r="D118" s="62"/>
    </row>
    <row r="119" spans="1:4" x14ac:dyDescent="0.25">
      <c r="A119" s="62"/>
      <c r="D119" s="62"/>
    </row>
    <row r="120" spans="1:4" x14ac:dyDescent="0.25">
      <c r="A120" s="62"/>
      <c r="D120" s="62"/>
    </row>
    <row r="121" spans="1:4" x14ac:dyDescent="0.25">
      <c r="A121" s="62"/>
      <c r="D121" s="62"/>
    </row>
    <row r="122" spans="1:4" x14ac:dyDescent="0.25">
      <c r="A122" s="62"/>
      <c r="D122" s="62"/>
    </row>
    <row r="123" spans="1:4" x14ac:dyDescent="0.25">
      <c r="A123" s="62"/>
      <c r="D123" s="62"/>
    </row>
    <row r="124" spans="1:4" x14ac:dyDescent="0.25">
      <c r="A124" s="62"/>
      <c r="D124" s="62"/>
    </row>
    <row r="125" spans="1:4" x14ac:dyDescent="0.25">
      <c r="A125" s="62"/>
      <c r="D125" s="62"/>
    </row>
    <row r="126" spans="1:4" x14ac:dyDescent="0.25">
      <c r="A126" s="62"/>
      <c r="D126" s="62"/>
    </row>
    <row r="127" spans="1:4" x14ac:dyDescent="0.25">
      <c r="A127" s="62"/>
      <c r="D127" s="62"/>
    </row>
    <row r="128" spans="1:4" x14ac:dyDescent="0.25">
      <c r="A128" s="62"/>
      <c r="D128" s="62"/>
    </row>
    <row r="129" spans="1:4" x14ac:dyDescent="0.25">
      <c r="A129" s="62"/>
      <c r="D129" s="62"/>
    </row>
    <row r="130" spans="1:4" x14ac:dyDescent="0.25">
      <c r="A130" s="62"/>
      <c r="D130" s="62"/>
    </row>
    <row r="131" spans="1:4" x14ac:dyDescent="0.25">
      <c r="A131" s="62"/>
      <c r="D131" s="62"/>
    </row>
    <row r="132" spans="1:4" x14ac:dyDescent="0.25">
      <c r="A132" s="62"/>
      <c r="D132" s="62"/>
    </row>
    <row r="133" spans="1:4" x14ac:dyDescent="0.25">
      <c r="A133" s="62"/>
      <c r="D133" s="62"/>
    </row>
    <row r="134" spans="1:4" x14ac:dyDescent="0.25">
      <c r="A134" s="62"/>
      <c r="D134" s="62"/>
    </row>
    <row r="135" spans="1:4" x14ac:dyDescent="0.25">
      <c r="A135" s="62"/>
      <c r="D135" s="62"/>
    </row>
    <row r="136" spans="1:4" x14ac:dyDescent="0.25">
      <c r="A136" s="62"/>
      <c r="D136" s="62"/>
    </row>
    <row r="137" spans="1:4" x14ac:dyDescent="0.25">
      <c r="A137" s="62"/>
      <c r="D137" s="62"/>
    </row>
    <row r="138" spans="1:4" x14ac:dyDescent="0.25">
      <c r="A138" s="62"/>
      <c r="D138" s="62"/>
    </row>
    <row r="139" spans="1:4" x14ac:dyDescent="0.25">
      <c r="A139" s="62"/>
      <c r="D139" s="62"/>
    </row>
    <row r="140" spans="1:4" x14ac:dyDescent="0.25">
      <c r="A140" s="62"/>
      <c r="D140" s="62"/>
    </row>
    <row r="141" spans="1:4" x14ac:dyDescent="0.25">
      <c r="A141" s="62"/>
      <c r="D141" s="62"/>
    </row>
    <row r="142" spans="1:4" x14ac:dyDescent="0.25">
      <c r="A142" s="62"/>
      <c r="D142" s="62"/>
    </row>
    <row r="143" spans="1:4" x14ac:dyDescent="0.25">
      <c r="A143" s="62"/>
      <c r="D143" s="62"/>
    </row>
    <row r="144" spans="1:4" x14ac:dyDescent="0.25">
      <c r="A144" s="62"/>
      <c r="D144" s="62"/>
    </row>
    <row r="145" spans="1:4" x14ac:dyDescent="0.25">
      <c r="A145" s="62"/>
      <c r="D145" s="62"/>
    </row>
    <row r="146" spans="1:4" x14ac:dyDescent="0.25">
      <c r="A146" s="62"/>
      <c r="D146" s="62"/>
    </row>
    <row r="147" spans="1:4" x14ac:dyDescent="0.25">
      <c r="A147" s="62"/>
      <c r="D147" s="62"/>
    </row>
    <row r="148" spans="1:4" x14ac:dyDescent="0.25">
      <c r="A148" s="62"/>
      <c r="D148" s="62"/>
    </row>
    <row r="149" spans="1:4" x14ac:dyDescent="0.25">
      <c r="A149" s="62"/>
      <c r="D149" s="62"/>
    </row>
    <row r="150" spans="1:4" x14ac:dyDescent="0.25">
      <c r="A150" s="62"/>
      <c r="D150" s="62"/>
    </row>
    <row r="151" spans="1:4" x14ac:dyDescent="0.25">
      <c r="A151" s="62"/>
      <c r="D151" s="62"/>
    </row>
    <row r="152" spans="1:4" x14ac:dyDescent="0.25">
      <c r="A152" s="62"/>
      <c r="D152" s="62"/>
    </row>
    <row r="153" spans="1:4" x14ac:dyDescent="0.25">
      <c r="A153" s="62"/>
      <c r="D153" s="62"/>
    </row>
    <row r="154" spans="1:4" x14ac:dyDescent="0.25">
      <c r="A154" s="62"/>
      <c r="D154" s="62"/>
    </row>
    <row r="155" spans="1:4" x14ac:dyDescent="0.25">
      <c r="A155" s="62"/>
      <c r="D155" s="62"/>
    </row>
    <row r="156" spans="1:4" x14ac:dyDescent="0.25">
      <c r="A156" s="62"/>
      <c r="D156" s="62"/>
    </row>
    <row r="157" spans="1:4" x14ac:dyDescent="0.25">
      <c r="A157" s="62"/>
      <c r="D157" s="62"/>
    </row>
    <row r="158" spans="1:4" x14ac:dyDescent="0.25">
      <c r="A158" s="62"/>
      <c r="D158" s="62"/>
    </row>
    <row r="159" spans="1:4" x14ac:dyDescent="0.25">
      <c r="A159" s="62"/>
      <c r="D159" s="62"/>
    </row>
    <row r="160" spans="1:4" x14ac:dyDescent="0.25">
      <c r="A160" s="62"/>
      <c r="D160" s="62"/>
    </row>
    <row r="161" spans="1:4" x14ac:dyDescent="0.25">
      <c r="A161" s="62"/>
      <c r="D161" s="62"/>
    </row>
    <row r="162" spans="1:4" x14ac:dyDescent="0.25">
      <c r="A162" s="62"/>
      <c r="D162" s="62"/>
    </row>
    <row r="163" spans="1:4" x14ac:dyDescent="0.25">
      <c r="A163" s="62"/>
      <c r="D163" s="62"/>
    </row>
    <row r="164" spans="1:4" x14ac:dyDescent="0.25">
      <c r="A164" s="62"/>
      <c r="D164" s="62"/>
    </row>
    <row r="165" spans="1:4" x14ac:dyDescent="0.25">
      <c r="A165" s="62"/>
      <c r="D165" s="62"/>
    </row>
    <row r="166" spans="1:4" x14ac:dyDescent="0.25">
      <c r="A166" s="62"/>
      <c r="D166" s="62"/>
    </row>
    <row r="167" spans="1:4" x14ac:dyDescent="0.25">
      <c r="A167" s="62"/>
      <c r="D167" s="62"/>
    </row>
    <row r="168" spans="1:4" x14ac:dyDescent="0.25">
      <c r="A168" s="62"/>
      <c r="D168" s="62"/>
    </row>
    <row r="169" spans="1:4" x14ac:dyDescent="0.25">
      <c r="A169" s="62"/>
      <c r="D169" s="62"/>
    </row>
    <row r="170" spans="1:4" x14ac:dyDescent="0.25">
      <c r="A170" s="62"/>
      <c r="D170" s="62"/>
    </row>
    <row r="171" spans="1:4" x14ac:dyDescent="0.25">
      <c r="A171" s="62"/>
      <c r="D171" s="62"/>
    </row>
    <row r="172" spans="1:4" x14ac:dyDescent="0.25">
      <c r="A172" s="62"/>
      <c r="D172" s="62"/>
    </row>
    <row r="173" spans="1:4" x14ac:dyDescent="0.25">
      <c r="A173" s="62"/>
      <c r="D173" s="62"/>
    </row>
    <row r="174" spans="1:4" x14ac:dyDescent="0.25">
      <c r="A174" s="62"/>
      <c r="D174" s="62"/>
    </row>
    <row r="175" spans="1:4" x14ac:dyDescent="0.25">
      <c r="A175" s="62"/>
      <c r="D175" s="62"/>
    </row>
    <row r="176" spans="1:4" x14ac:dyDescent="0.25">
      <c r="A176" s="62"/>
      <c r="D176" s="62"/>
    </row>
    <row r="177" spans="1:4" x14ac:dyDescent="0.25">
      <c r="A177" s="62"/>
      <c r="D177" s="62"/>
    </row>
    <row r="178" spans="1:4" x14ac:dyDescent="0.25">
      <c r="A178" s="62"/>
      <c r="D178" s="62"/>
    </row>
    <row r="179" spans="1:4" x14ac:dyDescent="0.25">
      <c r="A179" s="62"/>
      <c r="D179" s="62"/>
    </row>
    <row r="180" spans="1:4" x14ac:dyDescent="0.25">
      <c r="A180" s="62"/>
      <c r="D180" s="62"/>
    </row>
    <row r="181" spans="1:4" x14ac:dyDescent="0.25">
      <c r="A181" s="62"/>
      <c r="D181" s="62"/>
    </row>
    <row r="182" spans="1:4" x14ac:dyDescent="0.25">
      <c r="A182" s="62"/>
      <c r="D182" s="62"/>
    </row>
    <row r="183" spans="1:4" x14ac:dyDescent="0.25">
      <c r="A183" s="62"/>
      <c r="D183" s="62"/>
    </row>
    <row r="184" spans="1:4" x14ac:dyDescent="0.25">
      <c r="A184" s="62"/>
      <c r="D184" s="62"/>
    </row>
    <row r="185" spans="1:4" x14ac:dyDescent="0.25">
      <c r="A185" s="62"/>
      <c r="D185" s="62"/>
    </row>
    <row r="186" spans="1:4" x14ac:dyDescent="0.25">
      <c r="A186" s="62"/>
      <c r="D186" s="62"/>
    </row>
    <row r="187" spans="1:4" x14ac:dyDescent="0.25">
      <c r="A187" s="62"/>
      <c r="D187" s="62"/>
    </row>
    <row r="188" spans="1:4" x14ac:dyDescent="0.25">
      <c r="A188" s="62"/>
      <c r="D188" s="62"/>
    </row>
    <row r="189" spans="1:4" x14ac:dyDescent="0.25">
      <c r="A189" s="62"/>
      <c r="D189" s="62"/>
    </row>
    <row r="190" spans="1:4" x14ac:dyDescent="0.25">
      <c r="A190" s="62"/>
      <c r="D190" s="62"/>
    </row>
    <row r="191" spans="1:4" x14ac:dyDescent="0.25">
      <c r="A191" s="62"/>
      <c r="D191" s="62"/>
    </row>
    <row r="192" spans="1:4" x14ac:dyDescent="0.25">
      <c r="A192" s="62"/>
      <c r="D192" s="62"/>
    </row>
    <row r="193" spans="1:4" x14ac:dyDescent="0.25">
      <c r="A193" s="62"/>
      <c r="D193" s="62"/>
    </row>
    <row r="194" spans="1:4" x14ac:dyDescent="0.25">
      <c r="A194" s="62"/>
      <c r="D194" s="62"/>
    </row>
    <row r="195" spans="1:4" x14ac:dyDescent="0.25">
      <c r="A195" s="62"/>
      <c r="D195" s="62"/>
    </row>
    <row r="196" spans="1:4" x14ac:dyDescent="0.25">
      <c r="A196" s="62"/>
      <c r="D196" s="62"/>
    </row>
    <row r="197" spans="1:4" x14ac:dyDescent="0.25">
      <c r="A197" s="62"/>
      <c r="D197" s="62"/>
    </row>
    <row r="198" spans="1:4" x14ac:dyDescent="0.25">
      <c r="A198" s="62"/>
      <c r="D198" s="62"/>
    </row>
    <row r="199" spans="1:4" x14ac:dyDescent="0.25">
      <c r="A199" s="62"/>
      <c r="D199" s="62"/>
    </row>
    <row r="200" spans="1:4" x14ac:dyDescent="0.25">
      <c r="A200" s="62"/>
      <c r="D200" s="62"/>
    </row>
    <row r="201" spans="1:4" x14ac:dyDescent="0.25">
      <c r="A201" s="62"/>
      <c r="D201" s="62"/>
    </row>
    <row r="202" spans="1:4" x14ac:dyDescent="0.25">
      <c r="A202" s="62"/>
      <c r="D202" s="62"/>
    </row>
    <row r="203" spans="1:4" x14ac:dyDescent="0.25">
      <c r="A203" s="62"/>
      <c r="D203" s="62"/>
    </row>
    <row r="204" spans="1:4" x14ac:dyDescent="0.25">
      <c r="A204" s="62"/>
      <c r="D204" s="62"/>
    </row>
    <row r="205" spans="1:4" x14ac:dyDescent="0.25">
      <c r="A205" s="62"/>
      <c r="D205" s="62"/>
    </row>
    <row r="206" spans="1:4" x14ac:dyDescent="0.25">
      <c r="A206" s="62"/>
      <c r="D206" s="62"/>
    </row>
    <row r="207" spans="1:4" x14ac:dyDescent="0.25">
      <c r="A207" s="62"/>
      <c r="D207" s="62"/>
    </row>
    <row r="208" spans="1:4" x14ac:dyDescent="0.25">
      <c r="A208" s="62"/>
      <c r="D208" s="62"/>
    </row>
    <row r="209" spans="1:4" x14ac:dyDescent="0.25">
      <c r="A209" s="62"/>
      <c r="D209" s="62"/>
    </row>
    <row r="210" spans="1:4" x14ac:dyDescent="0.25">
      <c r="A210" s="62"/>
      <c r="D210" s="62"/>
    </row>
    <row r="211" spans="1:4" x14ac:dyDescent="0.25">
      <c r="A211" s="62"/>
      <c r="D211" s="62"/>
    </row>
    <row r="212" spans="1:4" x14ac:dyDescent="0.25">
      <c r="A212" s="62"/>
      <c r="D212" s="62"/>
    </row>
    <row r="213" spans="1:4" x14ac:dyDescent="0.25">
      <c r="A213" s="62"/>
      <c r="D213" s="62"/>
    </row>
    <row r="214" spans="1:4" x14ac:dyDescent="0.25">
      <c r="A214" s="62"/>
      <c r="D214" s="62"/>
    </row>
    <row r="215" spans="1:4" x14ac:dyDescent="0.25">
      <c r="A215" s="62"/>
      <c r="D215" s="62"/>
    </row>
    <row r="216" spans="1:4" x14ac:dyDescent="0.25">
      <c r="A216" s="62"/>
      <c r="D216" s="62"/>
    </row>
    <row r="217" spans="1:4" x14ac:dyDescent="0.25">
      <c r="A217" s="62"/>
      <c r="D217" s="62"/>
    </row>
    <row r="218" spans="1:4" x14ac:dyDescent="0.25">
      <c r="A218" s="62"/>
      <c r="D218" s="62"/>
    </row>
    <row r="219" spans="1:4" x14ac:dyDescent="0.25">
      <c r="A219" s="62"/>
      <c r="D219" s="62"/>
    </row>
    <row r="220" spans="1:4" x14ac:dyDescent="0.25">
      <c r="A220" s="62"/>
      <c r="D220" s="62"/>
    </row>
    <row r="221" spans="1:4" x14ac:dyDescent="0.25">
      <c r="A221" s="62"/>
      <c r="D221" s="62"/>
    </row>
    <row r="222" spans="1:4" x14ac:dyDescent="0.25">
      <c r="A222" s="62"/>
      <c r="D222" s="62"/>
    </row>
    <row r="223" spans="1:4" x14ac:dyDescent="0.25">
      <c r="A223" s="62"/>
      <c r="D223" s="62"/>
    </row>
    <row r="224" spans="1:4" x14ac:dyDescent="0.25">
      <c r="A224" s="62"/>
      <c r="D224" s="62"/>
    </row>
    <row r="225" spans="1:4" x14ac:dyDescent="0.25">
      <c r="A225" s="62"/>
      <c r="D225" s="62"/>
    </row>
    <row r="226" spans="1:4" x14ac:dyDescent="0.25">
      <c r="A226" s="62"/>
      <c r="D226" s="62"/>
    </row>
    <row r="227" spans="1:4" x14ac:dyDescent="0.25">
      <c r="A227" s="62"/>
      <c r="D227" s="62"/>
    </row>
    <row r="228" spans="1:4" x14ac:dyDescent="0.25">
      <c r="A228" s="62"/>
      <c r="D228" s="62"/>
    </row>
    <row r="229" spans="1:4" x14ac:dyDescent="0.25">
      <c r="A229" s="62"/>
      <c r="D229" s="62"/>
    </row>
    <row r="230" spans="1:4" x14ac:dyDescent="0.25">
      <c r="A230" s="62"/>
      <c r="D230" s="62"/>
    </row>
    <row r="231" spans="1:4" x14ac:dyDescent="0.25">
      <c r="A231" s="62"/>
      <c r="D231" s="62"/>
    </row>
    <row r="232" spans="1:4" x14ac:dyDescent="0.25">
      <c r="A232" s="62"/>
      <c r="D232" s="62"/>
    </row>
    <row r="233" spans="1:4" x14ac:dyDescent="0.25">
      <c r="A233" s="62"/>
      <c r="D233" s="62"/>
    </row>
    <row r="234" spans="1:4" x14ac:dyDescent="0.25">
      <c r="A234" s="62"/>
      <c r="D234" s="62"/>
    </row>
    <row r="235" spans="1:4" x14ac:dyDescent="0.25">
      <c r="A235" s="62"/>
      <c r="D235" s="62"/>
    </row>
    <row r="236" spans="1:4" x14ac:dyDescent="0.25">
      <c r="A236" s="62"/>
      <c r="D236" s="62"/>
    </row>
    <row r="237" spans="1:4" x14ac:dyDescent="0.25">
      <c r="A237" s="62"/>
      <c r="D237" s="62"/>
    </row>
    <row r="238" spans="1:4" x14ac:dyDescent="0.25">
      <c r="A238" s="62"/>
      <c r="D238" s="62"/>
    </row>
    <row r="239" spans="1:4" x14ac:dyDescent="0.25">
      <c r="A239" s="62"/>
      <c r="D239" s="62"/>
    </row>
    <row r="240" spans="1:4" x14ac:dyDescent="0.25">
      <c r="A240" s="62"/>
      <c r="D240" s="62"/>
    </row>
    <row r="241" spans="1:4" x14ac:dyDescent="0.25">
      <c r="A241" s="62"/>
      <c r="D241" s="62"/>
    </row>
    <row r="242" spans="1:4" x14ac:dyDescent="0.25">
      <c r="A242" s="62"/>
      <c r="D242" s="62"/>
    </row>
    <row r="243" spans="1:4" x14ac:dyDescent="0.25">
      <c r="A243" s="62"/>
      <c r="D243" s="62"/>
    </row>
    <row r="244" spans="1:4" x14ac:dyDescent="0.25">
      <c r="A244" s="62"/>
      <c r="D244" s="62"/>
    </row>
    <row r="245" spans="1:4" x14ac:dyDescent="0.25">
      <c r="A245" s="62"/>
      <c r="D245" s="62"/>
    </row>
    <row r="246" spans="1:4" x14ac:dyDescent="0.25">
      <c r="A246" s="62"/>
      <c r="D246" s="62"/>
    </row>
    <row r="247" spans="1:4" x14ac:dyDescent="0.25">
      <c r="A247" s="62"/>
      <c r="D247" s="62"/>
    </row>
    <row r="248" spans="1:4" x14ac:dyDescent="0.25">
      <c r="A248" s="62"/>
      <c r="D248" s="62"/>
    </row>
    <row r="249" spans="1:4" x14ac:dyDescent="0.25">
      <c r="A249" s="62"/>
      <c r="D249" s="62"/>
    </row>
    <row r="250" spans="1:4" x14ac:dyDescent="0.25">
      <c r="A250" s="62"/>
      <c r="D250" s="62"/>
    </row>
    <row r="251" spans="1:4" x14ac:dyDescent="0.25">
      <c r="A251" s="62"/>
      <c r="D251" s="62"/>
    </row>
    <row r="252" spans="1:4" x14ac:dyDescent="0.25">
      <c r="A252" s="62"/>
      <c r="D252" s="62"/>
    </row>
    <row r="253" spans="1:4" x14ac:dyDescent="0.25">
      <c r="A253" s="62"/>
      <c r="D253" s="62"/>
    </row>
    <row r="254" spans="1:4" x14ac:dyDescent="0.25">
      <c r="A254" s="62"/>
      <c r="D254" s="62"/>
    </row>
    <row r="255" spans="1:4" x14ac:dyDescent="0.25">
      <c r="A255" s="62"/>
      <c r="D255" s="62"/>
    </row>
    <row r="256" spans="1:4" x14ac:dyDescent="0.25">
      <c r="A256" s="62"/>
      <c r="D256" s="62"/>
    </row>
    <row r="257" spans="1:4" x14ac:dyDescent="0.25">
      <c r="A257" s="62"/>
      <c r="D257" s="62"/>
    </row>
    <row r="258" spans="1:4" x14ac:dyDescent="0.25">
      <c r="A258" s="62"/>
      <c r="D258" s="62"/>
    </row>
    <row r="259" spans="1:4" x14ac:dyDescent="0.25">
      <c r="A259" s="62"/>
      <c r="D259" s="62"/>
    </row>
    <row r="260" spans="1:4" x14ac:dyDescent="0.25">
      <c r="A260" s="62"/>
      <c r="D260" s="62"/>
    </row>
    <row r="261" spans="1:4" x14ac:dyDescent="0.25">
      <c r="A261" s="62"/>
      <c r="D261" s="62"/>
    </row>
    <row r="262" spans="1:4" x14ac:dyDescent="0.25">
      <c r="A262" s="62"/>
      <c r="D262" s="62"/>
    </row>
    <row r="263" spans="1:4" x14ac:dyDescent="0.25">
      <c r="A263" s="62"/>
      <c r="D263" s="62"/>
    </row>
    <row r="264" spans="1:4" x14ac:dyDescent="0.25">
      <c r="A264" s="62"/>
      <c r="D264" s="62"/>
    </row>
    <row r="265" spans="1:4" x14ac:dyDescent="0.25">
      <c r="A265" s="62"/>
      <c r="D265" s="62"/>
    </row>
    <row r="266" spans="1:4" x14ac:dyDescent="0.25">
      <c r="A266" s="62"/>
      <c r="D266" s="62"/>
    </row>
    <row r="267" spans="1:4" x14ac:dyDescent="0.25">
      <c r="A267" s="62"/>
      <c r="D267" s="62"/>
    </row>
    <row r="268" spans="1:4" x14ac:dyDescent="0.25">
      <c r="A268" s="62"/>
      <c r="D268" s="62"/>
    </row>
    <row r="269" spans="1:4" x14ac:dyDescent="0.25">
      <c r="A269" s="62"/>
      <c r="D269" s="62"/>
    </row>
    <row r="270" spans="1:4" x14ac:dyDescent="0.25">
      <c r="A270" s="62"/>
      <c r="D270" s="62"/>
    </row>
    <row r="271" spans="1:4" x14ac:dyDescent="0.25">
      <c r="A271" s="62"/>
      <c r="D271" s="62"/>
    </row>
    <row r="272" spans="1:4" x14ac:dyDescent="0.25">
      <c r="A272" s="62"/>
      <c r="D272" s="62"/>
    </row>
    <row r="273" spans="1:4" x14ac:dyDescent="0.25">
      <c r="A273" s="62"/>
      <c r="D273" s="62"/>
    </row>
    <row r="274" spans="1:4" x14ac:dyDescent="0.25">
      <c r="A274" s="62"/>
      <c r="D274" s="62"/>
    </row>
    <row r="275" spans="1:4" x14ac:dyDescent="0.25">
      <c r="A275" s="62"/>
      <c r="D275" s="62"/>
    </row>
    <row r="276" spans="1:4" x14ac:dyDescent="0.25">
      <c r="A276" s="62"/>
      <c r="D276" s="62"/>
    </row>
    <row r="277" spans="1:4" x14ac:dyDescent="0.25">
      <c r="A277" s="62"/>
      <c r="D277" s="62"/>
    </row>
    <row r="278" spans="1:4" x14ac:dyDescent="0.25">
      <c r="A278" s="62"/>
      <c r="D278" s="62"/>
    </row>
    <row r="279" spans="1:4" x14ac:dyDescent="0.25">
      <c r="A279" s="62"/>
      <c r="D279" s="62"/>
    </row>
    <row r="280" spans="1:4" x14ac:dyDescent="0.25">
      <c r="A280" s="62"/>
      <c r="D280" s="62"/>
    </row>
    <row r="281" spans="1:4" x14ac:dyDescent="0.25">
      <c r="A281" s="62"/>
      <c r="D281" s="62"/>
    </row>
    <row r="282" spans="1:4" x14ac:dyDescent="0.25">
      <c r="A282" s="62"/>
      <c r="D282" s="62"/>
    </row>
    <row r="283" spans="1:4" x14ac:dyDescent="0.25">
      <c r="A283" s="62"/>
      <c r="D283" s="62"/>
    </row>
    <row r="284" spans="1:4" x14ac:dyDescent="0.25">
      <c r="A284" s="62"/>
      <c r="D284" s="62"/>
    </row>
    <row r="285" spans="1:4" x14ac:dyDescent="0.25">
      <c r="A285" s="62"/>
      <c r="D285" s="62"/>
    </row>
    <row r="286" spans="1:4" x14ac:dyDescent="0.25">
      <c r="A286" s="62"/>
      <c r="D286" s="62"/>
    </row>
    <row r="287" spans="1:4" x14ac:dyDescent="0.25">
      <c r="A287" s="62"/>
      <c r="D287" s="62"/>
    </row>
    <row r="288" spans="1:4" x14ac:dyDescent="0.25">
      <c r="A288" s="62"/>
      <c r="D288" s="62"/>
    </row>
    <row r="289" spans="1:4" x14ac:dyDescent="0.25">
      <c r="A289" s="62"/>
      <c r="D289" s="62"/>
    </row>
    <row r="290" spans="1:4" x14ac:dyDescent="0.25">
      <c r="A290" s="62"/>
      <c r="D290" s="62"/>
    </row>
    <row r="291" spans="1:4" x14ac:dyDescent="0.25">
      <c r="A291" s="62"/>
      <c r="D291" s="62"/>
    </row>
    <row r="292" spans="1:4" x14ac:dyDescent="0.25">
      <c r="A292" s="62"/>
      <c r="D292" s="62"/>
    </row>
    <row r="293" spans="1:4" x14ac:dyDescent="0.25">
      <c r="A293" s="62"/>
      <c r="D293" s="62"/>
    </row>
    <row r="294" spans="1:4" x14ac:dyDescent="0.25">
      <c r="A294" s="62"/>
      <c r="D294" s="62"/>
    </row>
    <row r="295" spans="1:4" x14ac:dyDescent="0.25">
      <c r="A295" s="62"/>
      <c r="D295" s="62"/>
    </row>
    <row r="296" spans="1:4" x14ac:dyDescent="0.25">
      <c r="A296" s="62"/>
      <c r="D296" s="62"/>
    </row>
    <row r="297" spans="1:4" x14ac:dyDescent="0.25">
      <c r="A297" s="62"/>
      <c r="D297" s="62"/>
    </row>
    <row r="298" spans="1:4" x14ac:dyDescent="0.25">
      <c r="A298" s="62"/>
      <c r="D298" s="62"/>
    </row>
    <row r="299" spans="1:4" x14ac:dyDescent="0.25">
      <c r="A299" s="62"/>
      <c r="D299" s="62"/>
    </row>
    <row r="300" spans="1:4" x14ac:dyDescent="0.25">
      <c r="A300" s="62"/>
      <c r="D300" s="62"/>
    </row>
    <row r="301" spans="1:4" x14ac:dyDescent="0.25">
      <c r="A301" s="62"/>
      <c r="D301" s="62"/>
    </row>
    <row r="302" spans="1:4" x14ac:dyDescent="0.25">
      <c r="A302" s="62"/>
      <c r="D302" s="62"/>
    </row>
    <row r="303" spans="1:4" x14ac:dyDescent="0.25">
      <c r="A303" s="62"/>
      <c r="D303" s="62"/>
    </row>
    <row r="304" spans="1:4" x14ac:dyDescent="0.25">
      <c r="A304" s="62"/>
      <c r="D304" s="62"/>
    </row>
    <row r="305" spans="1:4" x14ac:dyDescent="0.25">
      <c r="A305" s="62"/>
      <c r="D305" s="62"/>
    </row>
    <row r="306" spans="1:4" x14ac:dyDescent="0.25">
      <c r="A306" s="62"/>
      <c r="D306" s="62"/>
    </row>
    <row r="307" spans="1:4" x14ac:dyDescent="0.25">
      <c r="A307" s="62"/>
      <c r="D307" s="62"/>
    </row>
    <row r="308" spans="1:4" x14ac:dyDescent="0.25">
      <c r="A308" s="62"/>
      <c r="D308" s="62"/>
    </row>
    <row r="309" spans="1:4" x14ac:dyDescent="0.25">
      <c r="A309" s="62"/>
      <c r="D309" s="62"/>
    </row>
    <row r="310" spans="1:4" x14ac:dyDescent="0.25">
      <c r="A310" s="62"/>
      <c r="D310" s="62"/>
    </row>
    <row r="311" spans="1:4" x14ac:dyDescent="0.25">
      <c r="A311" s="62"/>
      <c r="D311" s="62"/>
    </row>
    <row r="312" spans="1:4" x14ac:dyDescent="0.25">
      <c r="A312" s="62"/>
      <c r="D312" s="62"/>
    </row>
    <row r="313" spans="1:4" x14ac:dyDescent="0.25">
      <c r="A313" s="62"/>
      <c r="D313" s="62"/>
    </row>
    <row r="314" spans="1:4" x14ac:dyDescent="0.25">
      <c r="A314" s="62"/>
      <c r="D314" s="62"/>
    </row>
    <row r="315" spans="1:4" x14ac:dyDescent="0.25">
      <c r="A315" s="62"/>
      <c r="D315" s="62"/>
    </row>
    <row r="316" spans="1:4" x14ac:dyDescent="0.25">
      <c r="A316" s="62"/>
      <c r="D316" s="62"/>
    </row>
    <row r="317" spans="1:4" x14ac:dyDescent="0.25">
      <c r="A317" s="62"/>
      <c r="D317" s="62"/>
    </row>
    <row r="318" spans="1:4" x14ac:dyDescent="0.25">
      <c r="A318" s="62"/>
      <c r="D318" s="62"/>
    </row>
    <row r="319" spans="1:4" x14ac:dyDescent="0.25">
      <c r="A319" s="62"/>
      <c r="D319" s="62"/>
    </row>
    <row r="320" spans="1:4" x14ac:dyDescent="0.25">
      <c r="A320" s="62"/>
      <c r="D320" s="62"/>
    </row>
    <row r="321" spans="1:4" x14ac:dyDescent="0.25">
      <c r="A321" s="62"/>
      <c r="D321" s="62"/>
    </row>
    <row r="322" spans="1:4" x14ac:dyDescent="0.25">
      <c r="A322" s="62"/>
      <c r="D322" s="62"/>
    </row>
    <row r="323" spans="1:4" x14ac:dyDescent="0.25">
      <c r="A323" s="62"/>
      <c r="D323" s="62"/>
    </row>
    <row r="324" spans="1:4" x14ac:dyDescent="0.25">
      <c r="A324" s="62"/>
      <c r="D324" s="62"/>
    </row>
    <row r="325" spans="1:4" x14ac:dyDescent="0.25">
      <c r="A325" s="62"/>
      <c r="D325" s="62"/>
    </row>
    <row r="326" spans="1:4" x14ac:dyDescent="0.25">
      <c r="A326" s="62"/>
      <c r="D326" s="62"/>
    </row>
    <row r="327" spans="1:4" x14ac:dyDescent="0.25">
      <c r="A327" s="62"/>
      <c r="D327" s="62"/>
    </row>
    <row r="328" spans="1:4" x14ac:dyDescent="0.25">
      <c r="A328" s="62"/>
      <c r="D328" s="62"/>
    </row>
    <row r="329" spans="1:4" x14ac:dyDescent="0.25">
      <c r="A329" s="62"/>
      <c r="D329" s="62"/>
    </row>
    <row r="330" spans="1:4" x14ac:dyDescent="0.25">
      <c r="A330" s="62"/>
      <c r="D330" s="62"/>
    </row>
    <row r="331" spans="1:4" x14ac:dyDescent="0.25">
      <c r="A331" s="62"/>
      <c r="D331" s="62"/>
    </row>
    <row r="332" spans="1:4" x14ac:dyDescent="0.25">
      <c r="A332" s="62"/>
      <c r="D332" s="62"/>
    </row>
    <row r="333" spans="1:4" x14ac:dyDescent="0.25">
      <c r="A333" s="62"/>
      <c r="D333" s="62"/>
    </row>
    <row r="334" spans="1:4" x14ac:dyDescent="0.25">
      <c r="A334" s="62"/>
      <c r="D334" s="62"/>
    </row>
    <row r="335" spans="1:4" x14ac:dyDescent="0.25">
      <c r="A335" s="62"/>
      <c r="D335" s="62"/>
    </row>
    <row r="336" spans="1:4" x14ac:dyDescent="0.25">
      <c r="A336" s="62"/>
      <c r="D336" s="62"/>
    </row>
    <row r="337" spans="1:4" x14ac:dyDescent="0.25">
      <c r="A337" s="62"/>
      <c r="D337" s="62"/>
    </row>
    <row r="338" spans="1:4" x14ac:dyDescent="0.25">
      <c r="A338" s="62"/>
      <c r="D338" s="62"/>
    </row>
    <row r="339" spans="1:4" x14ac:dyDescent="0.25">
      <c r="A339" s="62"/>
      <c r="D339" s="62"/>
    </row>
    <row r="340" spans="1:4" x14ac:dyDescent="0.25">
      <c r="A340" s="62"/>
      <c r="D340" s="62"/>
    </row>
    <row r="341" spans="1:4" x14ac:dyDescent="0.25">
      <c r="A341" s="62"/>
      <c r="D341" s="62"/>
    </row>
    <row r="342" spans="1:4" x14ac:dyDescent="0.25">
      <c r="A342" s="62"/>
      <c r="D342" s="62"/>
    </row>
    <row r="343" spans="1:4" x14ac:dyDescent="0.25">
      <c r="A343" s="62"/>
      <c r="D343" s="62"/>
    </row>
    <row r="344" spans="1:4" x14ac:dyDescent="0.25">
      <c r="A344" s="62"/>
      <c r="D344" s="62"/>
    </row>
    <row r="345" spans="1:4" x14ac:dyDescent="0.25">
      <c r="A345" s="62"/>
      <c r="D345" s="62"/>
    </row>
    <row r="346" spans="1:4" x14ac:dyDescent="0.25">
      <c r="A346" s="62"/>
      <c r="D346" s="62"/>
    </row>
    <row r="347" spans="1:4" x14ac:dyDescent="0.25">
      <c r="A347" s="62"/>
      <c r="D347" s="62"/>
    </row>
    <row r="348" spans="1:4" x14ac:dyDescent="0.25">
      <c r="A348" s="62"/>
      <c r="D348" s="62"/>
    </row>
    <row r="349" spans="1:4" x14ac:dyDescent="0.25">
      <c r="A349" s="62"/>
      <c r="D349" s="62"/>
    </row>
    <row r="350" spans="1:4" x14ac:dyDescent="0.25">
      <c r="A350" s="62"/>
      <c r="D350" s="62"/>
    </row>
    <row r="351" spans="1:4" x14ac:dyDescent="0.25">
      <c r="A351" s="62"/>
      <c r="D351" s="62"/>
    </row>
    <row r="352" spans="1:4" x14ac:dyDescent="0.25">
      <c r="A352" s="62"/>
      <c r="D352" s="62"/>
    </row>
    <row r="353" spans="1:4" x14ac:dyDescent="0.25">
      <c r="A353" s="62"/>
      <c r="D353" s="62"/>
    </row>
    <row r="354" spans="1:4" x14ac:dyDescent="0.25">
      <c r="A354" s="62"/>
      <c r="D354" s="62"/>
    </row>
    <row r="355" spans="1:4" x14ac:dyDescent="0.25">
      <c r="A355" s="62"/>
      <c r="D355" s="62"/>
    </row>
    <row r="356" spans="1:4" x14ac:dyDescent="0.25">
      <c r="A356" s="62"/>
      <c r="D356" s="62"/>
    </row>
    <row r="357" spans="1:4" x14ac:dyDescent="0.25">
      <c r="A357" s="62"/>
      <c r="D357" s="62"/>
    </row>
    <row r="358" spans="1:4" x14ac:dyDescent="0.25">
      <c r="A358" s="62"/>
      <c r="D358" s="62"/>
    </row>
    <row r="359" spans="1:4" x14ac:dyDescent="0.25">
      <c r="A359" s="62"/>
      <c r="D359" s="62"/>
    </row>
    <row r="360" spans="1:4" x14ac:dyDescent="0.25">
      <c r="A360" s="62"/>
      <c r="D360" s="62"/>
    </row>
    <row r="361" spans="1:4" x14ac:dyDescent="0.25">
      <c r="A361" s="62"/>
      <c r="D361" s="62"/>
    </row>
    <row r="362" spans="1:4" x14ac:dyDescent="0.25">
      <c r="A362" s="62"/>
      <c r="D362" s="62"/>
    </row>
    <row r="363" spans="1:4" x14ac:dyDescent="0.25">
      <c r="A363" s="62"/>
      <c r="D363" s="62"/>
    </row>
    <row r="364" spans="1:4" x14ac:dyDescent="0.25">
      <c r="A364" s="62"/>
      <c r="D364" s="62"/>
    </row>
    <row r="365" spans="1:4" x14ac:dyDescent="0.25">
      <c r="A365" s="62"/>
      <c r="D365" s="62"/>
    </row>
    <row r="366" spans="1:4" x14ac:dyDescent="0.25">
      <c r="A366" s="62"/>
      <c r="D366" s="62"/>
    </row>
    <row r="367" spans="1:4" x14ac:dyDescent="0.25">
      <c r="A367" s="62"/>
      <c r="D367" s="62"/>
    </row>
    <row r="368" spans="1:4" x14ac:dyDescent="0.25">
      <c r="A368" s="62"/>
      <c r="D368" s="62"/>
    </row>
    <row r="369" spans="1:4" x14ac:dyDescent="0.25">
      <c r="A369" s="62"/>
      <c r="D369" s="62"/>
    </row>
    <row r="370" spans="1:4" x14ac:dyDescent="0.25">
      <c r="A370" s="62"/>
      <c r="D370" s="62"/>
    </row>
    <row r="371" spans="1:4" x14ac:dyDescent="0.25">
      <c r="A371" s="62"/>
      <c r="D371" s="62"/>
    </row>
    <row r="372" spans="1:4" x14ac:dyDescent="0.25">
      <c r="A372" s="62"/>
      <c r="D372" s="62"/>
    </row>
    <row r="373" spans="1:4" x14ac:dyDescent="0.25">
      <c r="A373" s="62"/>
      <c r="D373" s="62"/>
    </row>
    <row r="374" spans="1:4" x14ac:dyDescent="0.25">
      <c r="A374" s="62"/>
      <c r="D374" s="62"/>
    </row>
    <row r="375" spans="1:4" x14ac:dyDescent="0.25">
      <c r="A375" s="62"/>
      <c r="D375" s="62"/>
    </row>
    <row r="376" spans="1:4" x14ac:dyDescent="0.25">
      <c r="A376" s="62"/>
      <c r="D376" s="62"/>
    </row>
    <row r="377" spans="1:4" x14ac:dyDescent="0.25">
      <c r="A377" s="62"/>
      <c r="D377" s="62"/>
    </row>
    <row r="378" spans="1:4" x14ac:dyDescent="0.25">
      <c r="A378" s="62"/>
      <c r="D378" s="62"/>
    </row>
    <row r="379" spans="1:4" x14ac:dyDescent="0.25">
      <c r="A379" s="62"/>
      <c r="D379" s="62"/>
    </row>
    <row r="380" spans="1:4" x14ac:dyDescent="0.25">
      <c r="A380" s="62"/>
      <c r="D380" s="62"/>
    </row>
    <row r="381" spans="1:4" x14ac:dyDescent="0.25">
      <c r="A381" s="62"/>
      <c r="D381" s="62"/>
    </row>
    <row r="382" spans="1:4" x14ac:dyDescent="0.25">
      <c r="A382" s="62"/>
      <c r="D382" s="62"/>
    </row>
    <row r="383" spans="1:4" x14ac:dyDescent="0.25">
      <c r="A383" s="62"/>
      <c r="D383" s="62"/>
    </row>
    <row r="384" spans="1:4" x14ac:dyDescent="0.25">
      <c r="A384" s="62"/>
      <c r="D384" s="62"/>
    </row>
    <row r="385" spans="1:4" x14ac:dyDescent="0.25">
      <c r="A385" s="62"/>
      <c r="D385" s="62"/>
    </row>
    <row r="386" spans="1:4" x14ac:dyDescent="0.25">
      <c r="A386" s="62"/>
      <c r="D386" s="62"/>
    </row>
    <row r="387" spans="1:4" x14ac:dyDescent="0.25">
      <c r="A387" s="62"/>
      <c r="D387" s="62"/>
    </row>
    <row r="388" spans="1:4" x14ac:dyDescent="0.25">
      <c r="A388" s="62"/>
      <c r="D388" s="62"/>
    </row>
    <row r="389" spans="1:4" x14ac:dyDescent="0.25">
      <c r="A389" s="62"/>
      <c r="D389" s="62"/>
    </row>
    <row r="390" spans="1:4" x14ac:dyDescent="0.25">
      <c r="A390" s="62"/>
      <c r="D390" s="62"/>
    </row>
    <row r="391" spans="1:4" x14ac:dyDescent="0.25">
      <c r="A391" s="62"/>
      <c r="D391" s="62"/>
    </row>
    <row r="392" spans="1:4" x14ac:dyDescent="0.25">
      <c r="A392" s="62"/>
      <c r="D392" s="62"/>
    </row>
    <row r="393" spans="1:4" x14ac:dyDescent="0.25">
      <c r="A393" s="62"/>
      <c r="D393" s="62"/>
    </row>
    <row r="394" spans="1:4" x14ac:dyDescent="0.25">
      <c r="A394" s="62"/>
      <c r="D394" s="62"/>
    </row>
    <row r="395" spans="1:4" x14ac:dyDescent="0.25">
      <c r="A395" s="62"/>
      <c r="D395" s="62"/>
    </row>
    <row r="396" spans="1:4" x14ac:dyDescent="0.25">
      <c r="A396" s="62"/>
      <c r="D396" s="62"/>
    </row>
    <row r="397" spans="1:4" x14ac:dyDescent="0.25">
      <c r="A397" s="62"/>
      <c r="D397" s="62"/>
    </row>
    <row r="398" spans="1:4" x14ac:dyDescent="0.25">
      <c r="A398" s="62"/>
      <c r="D398" s="62"/>
    </row>
    <row r="399" spans="1:4" x14ac:dyDescent="0.25">
      <c r="A399" s="62"/>
      <c r="D399" s="62"/>
    </row>
    <row r="400" spans="1:4" x14ac:dyDescent="0.25">
      <c r="A400" s="62"/>
      <c r="D400" s="62"/>
    </row>
    <row r="401" spans="1:4" x14ac:dyDescent="0.25">
      <c r="A401" s="62"/>
      <c r="D401" s="62"/>
    </row>
    <row r="402" spans="1:4" x14ac:dyDescent="0.25">
      <c r="A402" s="62"/>
      <c r="D402" s="62"/>
    </row>
    <row r="403" spans="1:4" x14ac:dyDescent="0.25">
      <c r="A403" s="62"/>
      <c r="D403" s="62"/>
    </row>
    <row r="404" spans="1:4" x14ac:dyDescent="0.25">
      <c r="A404" s="62"/>
      <c r="D404" s="62"/>
    </row>
    <row r="405" spans="1:4" x14ac:dyDescent="0.25">
      <c r="A405" s="62"/>
      <c r="D405" s="62"/>
    </row>
    <row r="406" spans="1:4" x14ac:dyDescent="0.25">
      <c r="A406" s="62"/>
      <c r="D406" s="62"/>
    </row>
    <row r="407" spans="1:4" x14ac:dyDescent="0.25">
      <c r="A407" s="62"/>
      <c r="D407" s="62"/>
    </row>
    <row r="408" spans="1:4" x14ac:dyDescent="0.25">
      <c r="A408" s="62"/>
      <c r="D408" s="62"/>
    </row>
    <row r="409" spans="1:4" x14ac:dyDescent="0.25">
      <c r="A409" s="62"/>
      <c r="D409" s="62"/>
    </row>
    <row r="410" spans="1:4" x14ac:dyDescent="0.25">
      <c r="A410" s="62"/>
      <c r="D410" s="62"/>
    </row>
    <row r="411" spans="1:4" x14ac:dyDescent="0.25">
      <c r="A411" s="62"/>
      <c r="D411" s="62"/>
    </row>
    <row r="412" spans="1:4" x14ac:dyDescent="0.25">
      <c r="A412" s="62"/>
      <c r="D412" s="62"/>
    </row>
    <row r="413" spans="1:4" x14ac:dyDescent="0.25">
      <c r="A413" s="62"/>
      <c r="D413" s="62"/>
    </row>
    <row r="414" spans="1:4" x14ac:dyDescent="0.25">
      <c r="A414" s="62"/>
      <c r="D414" s="62"/>
    </row>
    <row r="415" spans="1:4" x14ac:dyDescent="0.25">
      <c r="A415" s="62"/>
      <c r="D415" s="62"/>
    </row>
    <row r="416" spans="1:4" x14ac:dyDescent="0.25">
      <c r="A416" s="62"/>
      <c r="D416" s="62"/>
    </row>
    <row r="417" spans="1:4" x14ac:dyDescent="0.25">
      <c r="A417" s="62"/>
      <c r="D417" s="62"/>
    </row>
    <row r="418" spans="1:4" x14ac:dyDescent="0.25">
      <c r="A418" s="62"/>
      <c r="D418" s="62"/>
    </row>
    <row r="419" spans="1:4" x14ac:dyDescent="0.25">
      <c r="A419" s="62"/>
      <c r="D419" s="62"/>
    </row>
    <row r="420" spans="1:4" x14ac:dyDescent="0.25">
      <c r="A420" s="62"/>
      <c r="D420" s="62"/>
    </row>
    <row r="421" spans="1:4" x14ac:dyDescent="0.25">
      <c r="A421" s="62"/>
      <c r="D421" s="62"/>
    </row>
    <row r="422" spans="1:4" x14ac:dyDescent="0.25">
      <c r="A422" s="62"/>
      <c r="D422" s="62"/>
    </row>
    <row r="423" spans="1:4" x14ac:dyDescent="0.25">
      <c r="A423" s="62"/>
      <c r="D423" s="62"/>
    </row>
    <row r="424" spans="1:4" x14ac:dyDescent="0.25">
      <c r="A424" s="62"/>
      <c r="D424" s="62"/>
    </row>
    <row r="425" spans="1:4" x14ac:dyDescent="0.25">
      <c r="A425" s="62"/>
      <c r="D425" s="62"/>
    </row>
    <row r="426" spans="1:4" x14ac:dyDescent="0.25">
      <c r="A426" s="62"/>
      <c r="D426" s="62"/>
    </row>
    <row r="427" spans="1:4" x14ac:dyDescent="0.25">
      <c r="A427" s="62"/>
      <c r="D427" s="62"/>
    </row>
    <row r="428" spans="1:4" x14ac:dyDescent="0.25">
      <c r="A428" s="62"/>
      <c r="D428" s="62"/>
    </row>
    <row r="429" spans="1:4" x14ac:dyDescent="0.25">
      <c r="A429" s="62"/>
      <c r="D429" s="62"/>
    </row>
    <row r="430" spans="1:4" x14ac:dyDescent="0.25">
      <c r="A430" s="62"/>
      <c r="D430" s="62"/>
    </row>
    <row r="431" spans="1:4" x14ac:dyDescent="0.25">
      <c r="A431" s="62"/>
      <c r="D431" s="62"/>
    </row>
    <row r="432" spans="1:4" x14ac:dyDescent="0.25">
      <c r="A432" s="62"/>
      <c r="D432" s="62"/>
    </row>
    <row r="433" spans="1:4" x14ac:dyDescent="0.25">
      <c r="A433" s="62"/>
      <c r="D433" s="62"/>
    </row>
    <row r="434" spans="1:4" x14ac:dyDescent="0.25">
      <c r="A434" s="62"/>
      <c r="D434" s="62"/>
    </row>
    <row r="435" spans="1:4" x14ac:dyDescent="0.25">
      <c r="A435" s="62"/>
      <c r="D435" s="62"/>
    </row>
    <row r="436" spans="1:4" x14ac:dyDescent="0.25">
      <c r="A436" s="62"/>
      <c r="D436" s="62"/>
    </row>
    <row r="437" spans="1:4" x14ac:dyDescent="0.25">
      <c r="A437" s="62"/>
      <c r="D437" s="62"/>
    </row>
    <row r="438" spans="1:4" x14ac:dyDescent="0.25">
      <c r="A438" s="62"/>
      <c r="D438" s="62"/>
    </row>
    <row r="439" spans="1:4" x14ac:dyDescent="0.25">
      <c r="A439" s="62"/>
      <c r="D439" s="62"/>
    </row>
    <row r="440" spans="1:4" x14ac:dyDescent="0.25">
      <c r="A440" s="62"/>
      <c r="D440" s="62"/>
    </row>
    <row r="441" spans="1:4" x14ac:dyDescent="0.25">
      <c r="A441" s="62"/>
      <c r="D441" s="62"/>
    </row>
    <row r="442" spans="1:4" x14ac:dyDescent="0.25">
      <c r="A442" s="62"/>
      <c r="D442" s="62"/>
    </row>
    <row r="443" spans="1:4" x14ac:dyDescent="0.25">
      <c r="A443" s="62"/>
      <c r="D443" s="62"/>
    </row>
    <row r="444" spans="1:4" x14ac:dyDescent="0.25">
      <c r="A444" s="62"/>
      <c r="D444" s="62"/>
    </row>
    <row r="445" spans="1:4" x14ac:dyDescent="0.25">
      <c r="A445" s="62"/>
      <c r="D445" s="62"/>
    </row>
    <row r="446" spans="1:4" x14ac:dyDescent="0.25">
      <c r="A446" s="62"/>
      <c r="D446" s="62"/>
    </row>
    <row r="447" spans="1:4" x14ac:dyDescent="0.25">
      <c r="A447" s="62"/>
      <c r="D447" s="62"/>
    </row>
    <row r="448" spans="1:4" x14ac:dyDescent="0.25">
      <c r="A448" s="62"/>
      <c r="D448" s="62"/>
    </row>
    <row r="449" spans="1:4" x14ac:dyDescent="0.25">
      <c r="A449" s="62"/>
      <c r="D449" s="62"/>
    </row>
    <row r="450" spans="1:4" x14ac:dyDescent="0.25">
      <c r="A450" s="62"/>
      <c r="D450" s="62"/>
    </row>
    <row r="451" spans="1:4" x14ac:dyDescent="0.25">
      <c r="A451" s="62"/>
      <c r="D451" s="62"/>
    </row>
    <row r="452" spans="1:4" x14ac:dyDescent="0.25">
      <c r="A452" s="62"/>
      <c r="D452" s="62"/>
    </row>
    <row r="453" spans="1:4" x14ac:dyDescent="0.25">
      <c r="A453" s="62"/>
      <c r="D453" s="62"/>
    </row>
    <row r="454" spans="1:4" x14ac:dyDescent="0.25">
      <c r="A454" s="62"/>
      <c r="D454" s="62"/>
    </row>
    <row r="455" spans="1:4" x14ac:dyDescent="0.25">
      <c r="A455" s="62"/>
      <c r="D455" s="62"/>
    </row>
    <row r="456" spans="1:4" x14ac:dyDescent="0.25">
      <c r="A456" s="62"/>
      <c r="D456" s="62"/>
    </row>
    <row r="457" spans="1:4" x14ac:dyDescent="0.25">
      <c r="A457" s="62"/>
      <c r="D457" s="62"/>
    </row>
    <row r="458" spans="1:4" x14ac:dyDescent="0.25">
      <c r="A458" s="62"/>
      <c r="D458" s="62"/>
    </row>
    <row r="459" spans="1:4" x14ac:dyDescent="0.25">
      <c r="A459" s="62"/>
      <c r="D459" s="62"/>
    </row>
    <row r="460" spans="1:4" x14ac:dyDescent="0.25">
      <c r="A460" s="62"/>
      <c r="D460" s="62"/>
    </row>
    <row r="461" spans="1:4" x14ac:dyDescent="0.25">
      <c r="A461" s="62"/>
      <c r="D461" s="62"/>
    </row>
    <row r="462" spans="1:4" x14ac:dyDescent="0.25">
      <c r="A462" s="62"/>
      <c r="D462" s="62"/>
    </row>
    <row r="463" spans="1:4" x14ac:dyDescent="0.25">
      <c r="A463" s="62"/>
      <c r="D463" s="62"/>
    </row>
    <row r="464" spans="1:4" x14ac:dyDescent="0.25">
      <c r="A464" s="62"/>
      <c r="D464" s="62"/>
    </row>
    <row r="465" spans="1:4" x14ac:dyDescent="0.25">
      <c r="A465" s="62"/>
      <c r="D465" s="62"/>
    </row>
    <row r="466" spans="1:4" x14ac:dyDescent="0.25">
      <c r="A466" s="62"/>
      <c r="D466" s="62"/>
    </row>
    <row r="467" spans="1:4" x14ac:dyDescent="0.25">
      <c r="A467" s="62"/>
      <c r="D467" s="62"/>
    </row>
    <row r="468" spans="1:4" x14ac:dyDescent="0.25">
      <c r="A468" s="62"/>
      <c r="D468" s="62"/>
    </row>
    <row r="469" spans="1:4" x14ac:dyDescent="0.25">
      <c r="A469" s="62"/>
      <c r="D469" s="62"/>
    </row>
    <row r="470" spans="1:4" x14ac:dyDescent="0.25">
      <c r="A470" s="62"/>
      <c r="D470" s="62"/>
    </row>
    <row r="471" spans="1:4" x14ac:dyDescent="0.25">
      <c r="A471" s="62"/>
      <c r="D471" s="62"/>
    </row>
    <row r="472" spans="1:4" x14ac:dyDescent="0.25">
      <c r="A472" s="62"/>
      <c r="D472" s="62"/>
    </row>
    <row r="473" spans="1:4" x14ac:dyDescent="0.25">
      <c r="A473" s="62"/>
      <c r="D473" s="62"/>
    </row>
    <row r="474" spans="1:4" x14ac:dyDescent="0.25">
      <c r="A474" s="62"/>
      <c r="D474" s="62"/>
    </row>
    <row r="475" spans="1:4" x14ac:dyDescent="0.25">
      <c r="A475" s="62"/>
      <c r="D475" s="62"/>
    </row>
    <row r="476" spans="1:4" x14ac:dyDescent="0.25">
      <c r="A476" s="62"/>
      <c r="D476" s="62"/>
    </row>
    <row r="477" spans="1:4" x14ac:dyDescent="0.25">
      <c r="A477" s="62"/>
      <c r="D477" s="62"/>
    </row>
    <row r="478" spans="1:4" x14ac:dyDescent="0.25">
      <c r="A478" s="62"/>
      <c r="D478" s="62"/>
    </row>
    <row r="479" spans="1:4" x14ac:dyDescent="0.25">
      <c r="A479" s="62"/>
      <c r="D479" s="62"/>
    </row>
    <row r="480" spans="1:4" x14ac:dyDescent="0.25">
      <c r="A480" s="62"/>
      <c r="D480" s="62"/>
    </row>
    <row r="481" spans="1:4" x14ac:dyDescent="0.25">
      <c r="A481" s="62"/>
      <c r="D481" s="62"/>
    </row>
    <row r="482" spans="1:4" x14ac:dyDescent="0.25">
      <c r="A482" s="62"/>
      <c r="D482" s="62"/>
    </row>
    <row r="483" spans="1:4" x14ac:dyDescent="0.25">
      <c r="A483" s="62"/>
      <c r="D483" s="62"/>
    </row>
    <row r="484" spans="1:4" x14ac:dyDescent="0.25">
      <c r="A484" s="62"/>
      <c r="D484" s="62"/>
    </row>
    <row r="485" spans="1:4" x14ac:dyDescent="0.25">
      <c r="A485" s="62"/>
      <c r="D485" s="62"/>
    </row>
    <row r="486" spans="1:4" x14ac:dyDescent="0.25">
      <c r="A486" s="62"/>
      <c r="D486" s="62"/>
    </row>
    <row r="487" spans="1:4" x14ac:dyDescent="0.25">
      <c r="A487" s="62"/>
      <c r="D487" s="62"/>
    </row>
    <row r="488" spans="1:4" x14ac:dyDescent="0.25">
      <c r="A488" s="62"/>
      <c r="D488" s="62"/>
    </row>
    <row r="489" spans="1:4" x14ac:dyDescent="0.25">
      <c r="A489" s="62"/>
      <c r="D489" s="62"/>
    </row>
    <row r="490" spans="1:4" x14ac:dyDescent="0.25">
      <c r="A490" s="62"/>
      <c r="D490" s="62"/>
    </row>
    <row r="491" spans="1:4" x14ac:dyDescent="0.25">
      <c r="A491" s="62"/>
      <c r="D491" s="62"/>
    </row>
    <row r="492" spans="1:4" x14ac:dyDescent="0.25">
      <c r="A492" s="62"/>
      <c r="D492" s="62"/>
    </row>
    <row r="493" spans="1:4" x14ac:dyDescent="0.25">
      <c r="A493" s="62"/>
      <c r="D493" s="62"/>
    </row>
    <row r="494" spans="1:4" x14ac:dyDescent="0.25">
      <c r="A494" s="62"/>
      <c r="D494" s="62"/>
    </row>
    <row r="495" spans="1:4" x14ac:dyDescent="0.25">
      <c r="A495" s="62"/>
      <c r="D495" s="62"/>
    </row>
    <row r="496" spans="1:4" x14ac:dyDescent="0.25">
      <c r="A496" s="62"/>
      <c r="D496" s="62"/>
    </row>
    <row r="497" spans="1:4" x14ac:dyDescent="0.25">
      <c r="A497" s="62"/>
      <c r="D497" s="62"/>
    </row>
    <row r="498" spans="1:4" x14ac:dyDescent="0.25">
      <c r="A498" s="62"/>
      <c r="D498" s="62"/>
    </row>
    <row r="499" spans="1:4" x14ac:dyDescent="0.25">
      <c r="A499" s="62"/>
      <c r="D499" s="62"/>
    </row>
    <row r="500" spans="1:4" x14ac:dyDescent="0.25">
      <c r="A500" s="62"/>
      <c r="D500" s="62"/>
    </row>
    <row r="501" spans="1:4" x14ac:dyDescent="0.25">
      <c r="A501" s="62"/>
      <c r="D501" s="62"/>
    </row>
    <row r="502" spans="1:4" x14ac:dyDescent="0.25">
      <c r="A502" s="62"/>
      <c r="D502" s="62"/>
    </row>
    <row r="503" spans="1:4" x14ac:dyDescent="0.25">
      <c r="A503" s="62"/>
      <c r="D503" s="62"/>
    </row>
    <row r="504" spans="1:4" x14ac:dyDescent="0.25">
      <c r="A504" s="62"/>
      <c r="D504" s="62"/>
    </row>
    <row r="505" spans="1:4" x14ac:dyDescent="0.25">
      <c r="A505" s="62"/>
      <c r="D505" s="62"/>
    </row>
    <row r="506" spans="1:4" x14ac:dyDescent="0.25">
      <c r="A506" s="62"/>
      <c r="D506" s="62"/>
    </row>
    <row r="507" spans="1:4" x14ac:dyDescent="0.25">
      <c r="A507" s="62"/>
      <c r="D507" s="62"/>
    </row>
    <row r="508" spans="1:4" x14ac:dyDescent="0.25">
      <c r="A508" s="62"/>
      <c r="D508" s="62"/>
    </row>
    <row r="509" spans="1:4" x14ac:dyDescent="0.25">
      <c r="A509" s="62"/>
      <c r="D509" s="62"/>
    </row>
    <row r="510" spans="1:4" x14ac:dyDescent="0.25">
      <c r="A510" s="62"/>
      <c r="D510" s="62"/>
    </row>
    <row r="511" spans="1:4" x14ac:dyDescent="0.25">
      <c r="A511" s="62"/>
      <c r="D511" s="62"/>
    </row>
    <row r="512" spans="1:4" x14ac:dyDescent="0.25">
      <c r="A512" s="62"/>
      <c r="D512" s="62"/>
    </row>
    <row r="513" spans="1:4" x14ac:dyDescent="0.25">
      <c r="A513" s="62"/>
      <c r="D513" s="62"/>
    </row>
    <row r="514" spans="1:4" x14ac:dyDescent="0.25">
      <c r="A514" s="62"/>
      <c r="D514" s="62"/>
    </row>
    <row r="515" spans="1:4" x14ac:dyDescent="0.25">
      <c r="A515" s="62"/>
      <c r="D515" s="62"/>
    </row>
    <row r="516" spans="1:4" x14ac:dyDescent="0.25">
      <c r="A516" s="62"/>
      <c r="D516" s="62"/>
    </row>
    <row r="517" spans="1:4" x14ac:dyDescent="0.25">
      <c r="A517" s="62"/>
      <c r="D517" s="62"/>
    </row>
    <row r="518" spans="1:4" x14ac:dyDescent="0.25">
      <c r="A518" s="62"/>
      <c r="D518" s="62"/>
    </row>
    <row r="519" spans="1:4" x14ac:dyDescent="0.25">
      <c r="A519" s="62"/>
      <c r="D519" s="62"/>
    </row>
    <row r="520" spans="1:4" x14ac:dyDescent="0.25">
      <c r="A520" s="62"/>
      <c r="D520" s="62"/>
    </row>
    <row r="521" spans="1:4" x14ac:dyDescent="0.25">
      <c r="A521" s="62"/>
      <c r="D521" s="62"/>
    </row>
    <row r="522" spans="1:4" x14ac:dyDescent="0.25">
      <c r="A522" s="62"/>
      <c r="D522" s="62"/>
    </row>
    <row r="523" spans="1:4" x14ac:dyDescent="0.25">
      <c r="A523" s="62"/>
      <c r="D523" s="62"/>
    </row>
    <row r="524" spans="1:4" x14ac:dyDescent="0.25">
      <c r="A524" s="62"/>
      <c r="D524" s="62"/>
    </row>
    <row r="525" spans="1:4" x14ac:dyDescent="0.25">
      <c r="A525" s="62"/>
      <c r="D525" s="62"/>
    </row>
    <row r="526" spans="1:4" x14ac:dyDescent="0.25">
      <c r="A526" s="62"/>
      <c r="D526" s="62"/>
    </row>
    <row r="527" spans="1:4" x14ac:dyDescent="0.25">
      <c r="A527" s="62"/>
      <c r="D527" s="62"/>
    </row>
    <row r="528" spans="1:4" x14ac:dyDescent="0.25">
      <c r="A528" s="62"/>
      <c r="D528" s="62"/>
    </row>
    <row r="529" spans="1:4" x14ac:dyDescent="0.25">
      <c r="A529" s="62"/>
      <c r="D529" s="62"/>
    </row>
    <row r="530" spans="1:4" x14ac:dyDescent="0.25">
      <c r="A530" s="62"/>
      <c r="D530" s="62"/>
    </row>
    <row r="531" spans="1:4" x14ac:dyDescent="0.25">
      <c r="A531" s="62"/>
      <c r="D531" s="62"/>
    </row>
    <row r="532" spans="1:4" x14ac:dyDescent="0.25">
      <c r="A532" s="62"/>
      <c r="D532" s="62"/>
    </row>
    <row r="533" spans="1:4" x14ac:dyDescent="0.25">
      <c r="A533" s="62"/>
      <c r="D533" s="62"/>
    </row>
    <row r="534" spans="1:4" x14ac:dyDescent="0.25">
      <c r="A534" s="62"/>
      <c r="D534" s="62"/>
    </row>
    <row r="535" spans="1:4" x14ac:dyDescent="0.25">
      <c r="A535" s="62"/>
      <c r="D535" s="62"/>
    </row>
    <row r="536" spans="1:4" x14ac:dyDescent="0.25">
      <c r="A536" s="62"/>
      <c r="D536" s="62"/>
    </row>
    <row r="537" spans="1:4" x14ac:dyDescent="0.25">
      <c r="A537" s="62"/>
      <c r="D537" s="62"/>
    </row>
    <row r="538" spans="1:4" x14ac:dyDescent="0.25">
      <c r="A538" s="62"/>
      <c r="D538" s="62"/>
    </row>
    <row r="539" spans="1:4" x14ac:dyDescent="0.25">
      <c r="A539" s="62"/>
      <c r="D539" s="62"/>
    </row>
    <row r="540" spans="1:4" x14ac:dyDescent="0.25">
      <c r="A540" s="62"/>
      <c r="D540" s="62"/>
    </row>
    <row r="541" spans="1:4" x14ac:dyDescent="0.25">
      <c r="A541" s="62"/>
      <c r="D541" s="62"/>
    </row>
    <row r="542" spans="1:4" x14ac:dyDescent="0.25">
      <c r="A542" s="62"/>
      <c r="D542" s="62"/>
    </row>
    <row r="543" spans="1:4" x14ac:dyDescent="0.25">
      <c r="A543" s="62"/>
      <c r="D543" s="62"/>
    </row>
    <row r="544" spans="1:4" x14ac:dyDescent="0.25">
      <c r="A544" s="62"/>
      <c r="D544" s="62"/>
    </row>
    <row r="545" spans="1:4" x14ac:dyDescent="0.25">
      <c r="A545" s="62"/>
      <c r="D545" s="62"/>
    </row>
    <row r="546" spans="1:4" x14ac:dyDescent="0.25">
      <c r="A546" s="62"/>
      <c r="D546" s="62"/>
    </row>
    <row r="547" spans="1:4" x14ac:dyDescent="0.25">
      <c r="A547" s="62"/>
      <c r="D547" s="62"/>
    </row>
    <row r="548" spans="1:4" x14ac:dyDescent="0.25">
      <c r="A548" s="62"/>
      <c r="D548" s="62"/>
    </row>
    <row r="549" spans="1:4" x14ac:dyDescent="0.25">
      <c r="A549" s="62"/>
      <c r="D549" s="62"/>
    </row>
    <row r="550" spans="1:4" x14ac:dyDescent="0.25">
      <c r="A550" s="62"/>
      <c r="D550" s="62"/>
    </row>
    <row r="551" spans="1:4" x14ac:dyDescent="0.25">
      <c r="A551" s="62"/>
      <c r="D551" s="62"/>
    </row>
    <row r="552" spans="1:4" x14ac:dyDescent="0.25">
      <c r="A552" s="62"/>
      <c r="D552" s="62"/>
    </row>
    <row r="553" spans="1:4" x14ac:dyDescent="0.25">
      <c r="A553" s="62"/>
      <c r="D553" s="62"/>
    </row>
    <row r="554" spans="1:4" x14ac:dyDescent="0.25">
      <c r="A554" s="62"/>
      <c r="D554" s="62"/>
    </row>
    <row r="555" spans="1:4" x14ac:dyDescent="0.25">
      <c r="A555" s="62"/>
      <c r="D555" s="62"/>
    </row>
    <row r="556" spans="1:4" x14ac:dyDescent="0.25">
      <c r="A556" s="62"/>
      <c r="D556" s="62"/>
    </row>
    <row r="557" spans="1:4" x14ac:dyDescent="0.25">
      <c r="A557" s="62"/>
      <c r="D557" s="62"/>
    </row>
    <row r="558" spans="1:4" x14ac:dyDescent="0.25">
      <c r="A558" s="62"/>
      <c r="D558" s="62"/>
    </row>
    <row r="559" spans="1:4" x14ac:dyDescent="0.25">
      <c r="A559" s="62"/>
      <c r="D559" s="62"/>
    </row>
    <row r="560" spans="1:4" x14ac:dyDescent="0.25">
      <c r="A560" s="62"/>
      <c r="D560" s="62"/>
    </row>
    <row r="561" spans="1:4" x14ac:dyDescent="0.25">
      <c r="A561" s="62"/>
      <c r="D561" s="62"/>
    </row>
    <row r="562" spans="1:4" x14ac:dyDescent="0.25">
      <c r="A562" s="62"/>
      <c r="D562" s="62"/>
    </row>
    <row r="563" spans="1:4" x14ac:dyDescent="0.25">
      <c r="A563" s="62"/>
      <c r="D563" s="62"/>
    </row>
    <row r="564" spans="1:4" x14ac:dyDescent="0.25">
      <c r="A564" s="62"/>
      <c r="D564" s="62"/>
    </row>
    <row r="565" spans="1:4" x14ac:dyDescent="0.25">
      <c r="A565" s="62"/>
      <c r="D565" s="62"/>
    </row>
    <row r="566" spans="1:4" x14ac:dyDescent="0.25">
      <c r="A566" s="62"/>
      <c r="D566" s="62"/>
    </row>
    <row r="567" spans="1:4" x14ac:dyDescent="0.25">
      <c r="A567" s="62"/>
      <c r="D567" s="62"/>
    </row>
    <row r="568" spans="1:4" x14ac:dyDescent="0.25">
      <c r="A568" s="62"/>
      <c r="D568" s="62"/>
    </row>
    <row r="569" spans="1:4" x14ac:dyDescent="0.25">
      <c r="A569" s="62"/>
      <c r="D569" s="62"/>
    </row>
    <row r="570" spans="1:4" x14ac:dyDescent="0.25">
      <c r="A570" s="62"/>
      <c r="D570" s="62"/>
    </row>
    <row r="571" spans="1:4" x14ac:dyDescent="0.25">
      <c r="A571" s="62"/>
      <c r="D571" s="62"/>
    </row>
    <row r="572" spans="1:4" x14ac:dyDescent="0.25">
      <c r="A572" s="62"/>
      <c r="D572" s="62"/>
    </row>
    <row r="573" spans="1:4" x14ac:dyDescent="0.25">
      <c r="A573" s="62"/>
      <c r="D573" s="62"/>
    </row>
    <row r="574" spans="1:4" x14ac:dyDescent="0.25">
      <c r="A574" s="62"/>
      <c r="D574" s="62"/>
    </row>
    <row r="575" spans="1:4" x14ac:dyDescent="0.25">
      <c r="A575" s="62"/>
      <c r="D575" s="62"/>
    </row>
    <row r="576" spans="1:4" x14ac:dyDescent="0.25">
      <c r="A576" s="62"/>
      <c r="D576" s="62"/>
    </row>
    <row r="577" spans="1:4" x14ac:dyDescent="0.25">
      <c r="A577" s="62"/>
      <c r="D577" s="62"/>
    </row>
    <row r="578" spans="1:4" x14ac:dyDescent="0.25">
      <c r="A578" s="62"/>
      <c r="D578" s="62"/>
    </row>
    <row r="579" spans="1:4" x14ac:dyDescent="0.25">
      <c r="A579" s="62"/>
      <c r="D579" s="62"/>
    </row>
    <row r="580" spans="1:4" x14ac:dyDescent="0.25">
      <c r="A580" s="62"/>
      <c r="D580" s="62"/>
    </row>
    <row r="581" spans="1:4" x14ac:dyDescent="0.25">
      <c r="A581" s="62"/>
      <c r="D581" s="62"/>
    </row>
    <row r="582" spans="1:4" x14ac:dyDescent="0.25">
      <c r="A582" s="62"/>
      <c r="D582" s="62"/>
    </row>
    <row r="583" spans="1:4" x14ac:dyDescent="0.25">
      <c r="A583" s="62"/>
      <c r="D583" s="62"/>
    </row>
    <row r="584" spans="1:4" x14ac:dyDescent="0.25">
      <c r="A584" s="62"/>
      <c r="D584" s="62"/>
    </row>
    <row r="585" spans="1:4" x14ac:dyDescent="0.25">
      <c r="A585" s="62"/>
      <c r="D585" s="62"/>
    </row>
    <row r="586" spans="1:4" x14ac:dyDescent="0.25">
      <c r="A586" s="62"/>
      <c r="D586" s="62"/>
    </row>
    <row r="587" spans="1:4" x14ac:dyDescent="0.25">
      <c r="A587" s="62"/>
      <c r="D587" s="62"/>
    </row>
    <row r="588" spans="1:4" x14ac:dyDescent="0.25">
      <c r="A588" s="62"/>
      <c r="D588" s="62"/>
    </row>
    <row r="589" spans="1:4" x14ac:dyDescent="0.25">
      <c r="A589" s="62"/>
      <c r="D589" s="62"/>
    </row>
    <row r="590" spans="1:4" x14ac:dyDescent="0.25">
      <c r="A590" s="62"/>
      <c r="D590" s="62"/>
    </row>
    <row r="591" spans="1:4" x14ac:dyDescent="0.25">
      <c r="A591" s="62"/>
      <c r="D591" s="62"/>
    </row>
    <row r="592" spans="1:4" x14ac:dyDescent="0.25">
      <c r="A592" s="62"/>
      <c r="D592" s="62"/>
    </row>
    <row r="593" spans="1:4" x14ac:dyDescent="0.25">
      <c r="A593" s="62"/>
      <c r="D593" s="62"/>
    </row>
    <row r="594" spans="1:4" x14ac:dyDescent="0.25">
      <c r="A594" s="62"/>
      <c r="D594" s="62"/>
    </row>
    <row r="595" spans="1:4" x14ac:dyDescent="0.25">
      <c r="A595" s="62"/>
      <c r="D595" s="62"/>
    </row>
    <row r="596" spans="1:4" x14ac:dyDescent="0.25">
      <c r="A596" s="62"/>
      <c r="D596" s="62"/>
    </row>
    <row r="597" spans="1:4" x14ac:dyDescent="0.25">
      <c r="A597" s="62"/>
      <c r="D597" s="62"/>
    </row>
    <row r="598" spans="1:4" x14ac:dyDescent="0.25">
      <c r="A598" s="62"/>
      <c r="D598" s="62"/>
    </row>
    <row r="599" spans="1:4" x14ac:dyDescent="0.25">
      <c r="A599" s="62"/>
      <c r="D599" s="62"/>
    </row>
    <row r="600" spans="1:4" x14ac:dyDescent="0.25">
      <c r="A600" s="62"/>
      <c r="D600" s="62"/>
    </row>
    <row r="601" spans="1:4" x14ac:dyDescent="0.25">
      <c r="A601" s="62"/>
      <c r="D601" s="62"/>
    </row>
    <row r="602" spans="1:4" x14ac:dyDescent="0.25">
      <c r="A602" s="62"/>
      <c r="D602" s="62"/>
    </row>
    <row r="603" spans="1:4" x14ac:dyDescent="0.25">
      <c r="A603" s="62"/>
      <c r="D603" s="62"/>
    </row>
    <row r="604" spans="1:4" x14ac:dyDescent="0.25">
      <c r="A604" s="62"/>
      <c r="D604" s="62"/>
    </row>
    <row r="605" spans="1:4" x14ac:dyDescent="0.25">
      <c r="A605" s="62"/>
      <c r="D605" s="62"/>
    </row>
    <row r="606" spans="1:4" x14ac:dyDescent="0.25">
      <c r="A606" s="62"/>
      <c r="D606" s="62"/>
    </row>
    <row r="607" spans="1:4" x14ac:dyDescent="0.25">
      <c r="A607" s="62"/>
      <c r="D607" s="62"/>
    </row>
    <row r="608" spans="1:4" x14ac:dyDescent="0.25">
      <c r="A608" s="62"/>
      <c r="D608" s="62"/>
    </row>
    <row r="609" spans="1:4" x14ac:dyDescent="0.25">
      <c r="A609" s="62"/>
      <c r="D609" s="62"/>
    </row>
    <row r="610" spans="1:4" x14ac:dyDescent="0.25">
      <c r="A610" s="62"/>
      <c r="D610" s="62"/>
    </row>
    <row r="611" spans="1:4" x14ac:dyDescent="0.25">
      <c r="A611" s="62"/>
      <c r="D611" s="62"/>
    </row>
    <row r="612" spans="1:4" x14ac:dyDescent="0.25">
      <c r="A612" s="62"/>
      <c r="D612" s="62"/>
    </row>
    <row r="613" spans="1:4" x14ac:dyDescent="0.25">
      <c r="A613" s="62"/>
      <c r="D613" s="62"/>
    </row>
    <row r="614" spans="1:4" x14ac:dyDescent="0.25">
      <c r="A614" s="62"/>
      <c r="D614" s="62"/>
    </row>
    <row r="615" spans="1:4" x14ac:dyDescent="0.25">
      <c r="A615" s="62"/>
      <c r="D615" s="62"/>
    </row>
    <row r="616" spans="1:4" x14ac:dyDescent="0.25">
      <c r="A616" s="62"/>
      <c r="D616" s="62"/>
    </row>
    <row r="617" spans="1:4" x14ac:dyDescent="0.25">
      <c r="A617" s="62"/>
      <c r="D617" s="62"/>
    </row>
    <row r="618" spans="1:4" x14ac:dyDescent="0.25">
      <c r="A618" s="62"/>
      <c r="D618" s="62"/>
    </row>
    <row r="619" spans="1:4" x14ac:dyDescent="0.25">
      <c r="A619" s="62"/>
      <c r="D619" s="62"/>
    </row>
    <row r="620" spans="1:4" x14ac:dyDescent="0.25">
      <c r="A620" s="62"/>
      <c r="D620" s="62"/>
    </row>
    <row r="621" spans="1:4" x14ac:dyDescent="0.25">
      <c r="A621" s="62"/>
      <c r="D621" s="62"/>
    </row>
    <row r="622" spans="1:4" x14ac:dyDescent="0.25">
      <c r="A622" s="62"/>
      <c r="D622" s="62"/>
    </row>
    <row r="623" spans="1:4" x14ac:dyDescent="0.25">
      <c r="A623" s="62"/>
      <c r="D623" s="62"/>
    </row>
    <row r="624" spans="1:4" x14ac:dyDescent="0.25">
      <c r="A624" s="62"/>
      <c r="D624" s="62"/>
    </row>
    <row r="625" spans="1:4" x14ac:dyDescent="0.25">
      <c r="A625" s="62"/>
      <c r="D625" s="62"/>
    </row>
    <row r="626" spans="1:4" x14ac:dyDescent="0.25">
      <c r="A626" s="62"/>
      <c r="D626" s="62"/>
    </row>
    <row r="627" spans="1:4" x14ac:dyDescent="0.25">
      <c r="A627" s="62"/>
      <c r="D627" s="62"/>
    </row>
    <row r="628" spans="1:4" x14ac:dyDescent="0.25">
      <c r="A628" s="62"/>
      <c r="D628" s="62"/>
    </row>
    <row r="629" spans="1:4" x14ac:dyDescent="0.25">
      <c r="A629" s="62"/>
      <c r="D629" s="62"/>
    </row>
    <row r="630" spans="1:4" x14ac:dyDescent="0.25">
      <c r="A630" s="62"/>
      <c r="D630" s="62"/>
    </row>
    <row r="631" spans="1:4" x14ac:dyDescent="0.25">
      <c r="A631" s="62"/>
      <c r="D631" s="62"/>
    </row>
    <row r="632" spans="1:4" x14ac:dyDescent="0.25">
      <c r="A632" s="62"/>
      <c r="D632" s="62"/>
    </row>
    <row r="633" spans="1:4" x14ac:dyDescent="0.25">
      <c r="A633" s="62"/>
      <c r="D633" s="62"/>
    </row>
    <row r="634" spans="1:4" x14ac:dyDescent="0.25">
      <c r="A634" s="62"/>
      <c r="D634" s="62"/>
    </row>
    <row r="635" spans="1:4" x14ac:dyDescent="0.25">
      <c r="A635" s="62"/>
      <c r="D635" s="62"/>
    </row>
    <row r="636" spans="1:4" x14ac:dyDescent="0.25">
      <c r="A636" s="62"/>
      <c r="D636" s="62"/>
    </row>
    <row r="637" spans="1:4" x14ac:dyDescent="0.25">
      <c r="A637" s="62"/>
      <c r="D637" s="62"/>
    </row>
    <row r="638" spans="1:4" x14ac:dyDescent="0.25">
      <c r="A638" s="62"/>
      <c r="D638" s="62"/>
    </row>
    <row r="639" spans="1:4" x14ac:dyDescent="0.25">
      <c r="A639" s="62"/>
      <c r="D639" s="62"/>
    </row>
    <row r="640" spans="1:4" x14ac:dyDescent="0.25">
      <c r="A640" s="62"/>
      <c r="D640" s="62"/>
    </row>
    <row r="641" spans="1:4" x14ac:dyDescent="0.25">
      <c r="A641" s="62"/>
      <c r="D641" s="62"/>
    </row>
    <row r="642" spans="1:4" x14ac:dyDescent="0.25">
      <c r="A642" s="62"/>
      <c r="D642" s="62"/>
    </row>
    <row r="643" spans="1:4" x14ac:dyDescent="0.25">
      <c r="A643" s="62"/>
      <c r="D643" s="62"/>
    </row>
    <row r="644" spans="1:4" x14ac:dyDescent="0.25">
      <c r="A644" s="62"/>
      <c r="D644" s="62"/>
    </row>
    <row r="645" spans="1:4" x14ac:dyDescent="0.25">
      <c r="A645" s="62"/>
      <c r="D645" s="62"/>
    </row>
    <row r="646" spans="1:4" x14ac:dyDescent="0.25">
      <c r="A646" s="62"/>
      <c r="D646" s="62"/>
    </row>
    <row r="647" spans="1:4" x14ac:dyDescent="0.25">
      <c r="A647" s="62"/>
      <c r="D647" s="62"/>
    </row>
    <row r="648" spans="1:4" x14ac:dyDescent="0.25">
      <c r="A648" s="62"/>
      <c r="D648" s="62"/>
    </row>
    <row r="649" spans="1:4" x14ac:dyDescent="0.25">
      <c r="A649" s="62"/>
      <c r="D649" s="62"/>
    </row>
    <row r="650" spans="1:4" x14ac:dyDescent="0.25">
      <c r="A650" s="62"/>
      <c r="D650" s="62"/>
    </row>
    <row r="651" spans="1:4" x14ac:dyDescent="0.25">
      <c r="A651" s="62"/>
      <c r="D651" s="62"/>
    </row>
    <row r="652" spans="1:4" x14ac:dyDescent="0.25">
      <c r="A652" s="62"/>
      <c r="D652" s="62"/>
    </row>
    <row r="653" spans="1:4" x14ac:dyDescent="0.25">
      <c r="A653" s="62"/>
      <c r="D653" s="62"/>
    </row>
    <row r="654" spans="1:4" x14ac:dyDescent="0.25">
      <c r="A654" s="62"/>
      <c r="D654" s="62"/>
    </row>
    <row r="655" spans="1:4" x14ac:dyDescent="0.25">
      <c r="A655" s="62"/>
      <c r="D655" s="62"/>
    </row>
    <row r="656" spans="1:4" x14ac:dyDescent="0.25">
      <c r="A656" s="62"/>
      <c r="D656" s="62"/>
    </row>
    <row r="657" spans="1:4" x14ac:dyDescent="0.25">
      <c r="A657" s="62"/>
      <c r="D657" s="62"/>
    </row>
    <row r="658" spans="1:4" x14ac:dyDescent="0.25">
      <c r="A658" s="62"/>
      <c r="D658" s="62"/>
    </row>
    <row r="659" spans="1:4" x14ac:dyDescent="0.25">
      <c r="A659" s="62"/>
      <c r="D659" s="62"/>
    </row>
    <row r="660" spans="1:4" x14ac:dyDescent="0.25">
      <c r="A660" s="62"/>
      <c r="D660" s="62"/>
    </row>
    <row r="661" spans="1:4" x14ac:dyDescent="0.25">
      <c r="A661" s="62"/>
      <c r="D661" s="62"/>
    </row>
    <row r="662" spans="1:4" x14ac:dyDescent="0.25">
      <c r="A662" s="62"/>
      <c r="D662" s="62"/>
    </row>
    <row r="663" spans="1:4" x14ac:dyDescent="0.25">
      <c r="A663" s="62"/>
      <c r="D663" s="62"/>
    </row>
    <row r="664" spans="1:4" x14ac:dyDescent="0.25">
      <c r="A664" s="62"/>
      <c r="D664" s="62"/>
    </row>
    <row r="665" spans="1:4" x14ac:dyDescent="0.25">
      <c r="A665" s="62"/>
      <c r="D665" s="62"/>
    </row>
    <row r="666" spans="1:4" x14ac:dyDescent="0.25">
      <c r="A666" s="62"/>
      <c r="D666" s="62"/>
    </row>
    <row r="667" spans="1:4" x14ac:dyDescent="0.25">
      <c r="A667" s="62"/>
      <c r="D667" s="62"/>
    </row>
    <row r="668" spans="1:4" x14ac:dyDescent="0.25">
      <c r="A668" s="62"/>
      <c r="D668" s="62"/>
    </row>
    <row r="669" spans="1:4" x14ac:dyDescent="0.25">
      <c r="A669" s="62"/>
      <c r="D669" s="62"/>
    </row>
    <row r="670" spans="1:4" x14ac:dyDescent="0.25">
      <c r="A670" s="62"/>
      <c r="D670" s="62"/>
    </row>
    <row r="671" spans="1:4" x14ac:dyDescent="0.25">
      <c r="A671" s="62"/>
      <c r="D671" s="62"/>
    </row>
    <row r="672" spans="1:4" x14ac:dyDescent="0.25">
      <c r="A672" s="62"/>
      <c r="D672" s="62"/>
    </row>
    <row r="673" spans="1:4" x14ac:dyDescent="0.25">
      <c r="A673" s="62"/>
      <c r="D673" s="62"/>
    </row>
    <row r="674" spans="1:4" x14ac:dyDescent="0.25">
      <c r="A674" s="62"/>
      <c r="D674" s="62"/>
    </row>
    <row r="675" spans="1:4" x14ac:dyDescent="0.25">
      <c r="A675" s="62"/>
      <c r="D675" s="62"/>
    </row>
    <row r="676" spans="1:4" x14ac:dyDescent="0.25">
      <c r="A676" s="62"/>
      <c r="D676" s="62"/>
    </row>
    <row r="677" spans="1:4" x14ac:dyDescent="0.25">
      <c r="A677" s="62"/>
      <c r="D677" s="62"/>
    </row>
    <row r="678" spans="1:4" x14ac:dyDescent="0.25">
      <c r="A678" s="62"/>
      <c r="D678" s="62"/>
    </row>
    <row r="679" spans="1:4" x14ac:dyDescent="0.25">
      <c r="A679" s="62"/>
      <c r="D679" s="62"/>
    </row>
    <row r="680" spans="1:4" x14ac:dyDescent="0.25">
      <c r="A680" s="62"/>
      <c r="D680" s="62"/>
    </row>
    <row r="681" spans="1:4" x14ac:dyDescent="0.25">
      <c r="A681" s="62"/>
      <c r="D681" s="62"/>
    </row>
    <row r="682" spans="1:4" x14ac:dyDescent="0.25">
      <c r="A682" s="62"/>
      <c r="D682" s="62"/>
    </row>
    <row r="683" spans="1:4" x14ac:dyDescent="0.25">
      <c r="A683" s="62"/>
      <c r="D683" s="62"/>
    </row>
    <row r="684" spans="1:4" x14ac:dyDescent="0.25">
      <c r="A684" s="62"/>
      <c r="D684" s="62"/>
    </row>
    <row r="685" spans="1:4" x14ac:dyDescent="0.25">
      <c r="A685" s="62"/>
      <c r="D685" s="62"/>
    </row>
    <row r="686" spans="1:4" x14ac:dyDescent="0.25">
      <c r="A686" s="62"/>
      <c r="D686" s="62"/>
    </row>
    <row r="687" spans="1:4" x14ac:dyDescent="0.25">
      <c r="A687" s="62"/>
      <c r="D687" s="62"/>
    </row>
    <row r="688" spans="1:4" x14ac:dyDescent="0.25">
      <c r="A688" s="62"/>
      <c r="D688" s="62"/>
    </row>
    <row r="689" spans="1:4" x14ac:dyDescent="0.25">
      <c r="A689" s="62"/>
      <c r="D689" s="62"/>
    </row>
    <row r="690" spans="1:4" x14ac:dyDescent="0.25">
      <c r="A690" s="62"/>
      <c r="D690" s="62"/>
    </row>
    <row r="691" spans="1:4" x14ac:dyDescent="0.25">
      <c r="A691" s="62"/>
      <c r="D691" s="62"/>
    </row>
    <row r="692" spans="1:4" x14ac:dyDescent="0.25">
      <c r="A692" s="62"/>
      <c r="D692" s="62"/>
    </row>
    <row r="693" spans="1:4" x14ac:dyDescent="0.25">
      <c r="A693" s="62"/>
      <c r="D693" s="62"/>
    </row>
    <row r="694" spans="1:4" x14ac:dyDescent="0.25">
      <c r="A694" s="62"/>
      <c r="D694" s="62"/>
    </row>
    <row r="695" spans="1:4" x14ac:dyDescent="0.25">
      <c r="A695" s="62"/>
      <c r="D695" s="62"/>
    </row>
    <row r="696" spans="1:4" x14ac:dyDescent="0.25">
      <c r="A696" s="62"/>
      <c r="D696" s="62"/>
    </row>
    <row r="697" spans="1:4" x14ac:dyDescent="0.25">
      <c r="A697" s="62"/>
      <c r="D697" s="62"/>
    </row>
    <row r="698" spans="1:4" x14ac:dyDescent="0.25">
      <c r="A698" s="62"/>
      <c r="D698" s="62"/>
    </row>
    <row r="699" spans="1:4" x14ac:dyDescent="0.25">
      <c r="A699" s="62"/>
      <c r="D699" s="62"/>
    </row>
    <row r="700" spans="1:4" x14ac:dyDescent="0.25">
      <c r="A700" s="62"/>
      <c r="D700" s="62"/>
    </row>
    <row r="701" spans="1:4" x14ac:dyDescent="0.25">
      <c r="A701" s="62"/>
      <c r="D701" s="62"/>
    </row>
    <row r="702" spans="1:4" x14ac:dyDescent="0.25">
      <c r="A702" s="62"/>
      <c r="D702" s="62"/>
    </row>
    <row r="703" spans="1:4" x14ac:dyDescent="0.25">
      <c r="A703" s="62"/>
      <c r="D703" s="62"/>
    </row>
    <row r="704" spans="1:4" x14ac:dyDescent="0.25">
      <c r="A704" s="62"/>
      <c r="D704" s="62"/>
    </row>
    <row r="705" spans="1:4" x14ac:dyDescent="0.25">
      <c r="A705" s="62"/>
      <c r="D705" s="62"/>
    </row>
    <row r="706" spans="1:4" x14ac:dyDescent="0.25">
      <c r="A706" s="62"/>
      <c r="D706" s="62"/>
    </row>
    <row r="707" spans="1:4" x14ac:dyDescent="0.25">
      <c r="A707" s="62"/>
      <c r="D707" s="62"/>
    </row>
    <row r="708" spans="1:4" x14ac:dyDescent="0.25">
      <c r="A708" s="62"/>
      <c r="D708" s="62"/>
    </row>
    <row r="709" spans="1:4" x14ac:dyDescent="0.25">
      <c r="A709" s="62"/>
      <c r="D709" s="62"/>
    </row>
    <row r="710" spans="1:4" x14ac:dyDescent="0.25">
      <c r="A710" s="62"/>
      <c r="D710" s="62"/>
    </row>
    <row r="711" spans="1:4" x14ac:dyDescent="0.25">
      <c r="A711" s="62"/>
      <c r="D711" s="62"/>
    </row>
    <row r="712" spans="1:4" x14ac:dyDescent="0.25">
      <c r="A712" s="62"/>
      <c r="D712" s="62"/>
    </row>
    <row r="713" spans="1:4" x14ac:dyDescent="0.25">
      <c r="A713" s="62"/>
      <c r="D713" s="62"/>
    </row>
    <row r="714" spans="1:4" x14ac:dyDescent="0.25">
      <c r="A714" s="62"/>
      <c r="D714" s="62"/>
    </row>
    <row r="715" spans="1:4" x14ac:dyDescent="0.25">
      <c r="A715" s="62"/>
      <c r="D715" s="62"/>
    </row>
    <row r="716" spans="1:4" x14ac:dyDescent="0.25">
      <c r="A716" s="62"/>
      <c r="D716" s="62"/>
    </row>
    <row r="717" spans="1:4" x14ac:dyDescent="0.25">
      <c r="A717" s="62"/>
      <c r="D717" s="62"/>
    </row>
    <row r="718" spans="1:4" x14ac:dyDescent="0.25">
      <c r="A718" s="62"/>
      <c r="D718" s="62"/>
    </row>
    <row r="719" spans="1:4" x14ac:dyDescent="0.25">
      <c r="A719" s="62"/>
      <c r="D719" s="62"/>
    </row>
    <row r="720" spans="1:4" x14ac:dyDescent="0.25">
      <c r="A720" s="62"/>
      <c r="D720" s="62"/>
    </row>
    <row r="721" spans="1:4" x14ac:dyDescent="0.25">
      <c r="A721" s="62"/>
      <c r="D721" s="62"/>
    </row>
    <row r="722" spans="1:4" x14ac:dyDescent="0.25">
      <c r="A722" s="62"/>
      <c r="D722" s="62"/>
    </row>
    <row r="723" spans="1:4" x14ac:dyDescent="0.25">
      <c r="A723" s="62"/>
      <c r="D723" s="62"/>
    </row>
    <row r="724" spans="1:4" x14ac:dyDescent="0.25">
      <c r="A724" s="62"/>
      <c r="D724" s="62"/>
    </row>
    <row r="725" spans="1:4" x14ac:dyDescent="0.25">
      <c r="A725" s="62"/>
      <c r="D725" s="62"/>
    </row>
    <row r="726" spans="1:4" x14ac:dyDescent="0.25">
      <c r="A726" s="62"/>
      <c r="D726" s="62"/>
    </row>
    <row r="727" spans="1:4" x14ac:dyDescent="0.25">
      <c r="A727" s="62"/>
      <c r="D727" s="62"/>
    </row>
    <row r="728" spans="1:4" x14ac:dyDescent="0.25">
      <c r="A728" s="62"/>
      <c r="D728" s="62"/>
    </row>
    <row r="729" spans="1:4" x14ac:dyDescent="0.25">
      <c r="A729" s="62"/>
      <c r="D729" s="62"/>
    </row>
    <row r="730" spans="1:4" x14ac:dyDescent="0.25">
      <c r="A730" s="62"/>
      <c r="D730" s="62"/>
    </row>
    <row r="731" spans="1:4" x14ac:dyDescent="0.25">
      <c r="A731" s="62"/>
      <c r="D731" s="62"/>
    </row>
    <row r="732" spans="1:4" x14ac:dyDescent="0.25">
      <c r="A732" s="62"/>
      <c r="D732" s="62"/>
    </row>
    <row r="733" spans="1:4" x14ac:dyDescent="0.25">
      <c r="A733" s="62"/>
      <c r="D733" s="62"/>
    </row>
    <row r="734" spans="1:4" x14ac:dyDescent="0.25">
      <c r="A734" s="62"/>
      <c r="D734" s="62"/>
    </row>
    <row r="735" spans="1:4" x14ac:dyDescent="0.25">
      <c r="A735" s="62"/>
      <c r="D735" s="62"/>
    </row>
    <row r="736" spans="1:4" x14ac:dyDescent="0.25">
      <c r="A736" s="62"/>
      <c r="D736" s="62"/>
    </row>
    <row r="737" spans="1:4" x14ac:dyDescent="0.25">
      <c r="A737" s="62"/>
      <c r="D737" s="62"/>
    </row>
    <row r="738" spans="1:4" x14ac:dyDescent="0.25">
      <c r="A738" s="62"/>
      <c r="D738" s="62"/>
    </row>
    <row r="739" spans="1:4" x14ac:dyDescent="0.25">
      <c r="A739" s="62"/>
      <c r="D739" s="62"/>
    </row>
    <row r="740" spans="1:4" x14ac:dyDescent="0.25">
      <c r="A740" s="62"/>
      <c r="D740" s="62"/>
    </row>
    <row r="741" spans="1:4" x14ac:dyDescent="0.25">
      <c r="A741" s="62"/>
      <c r="D741" s="62"/>
    </row>
    <row r="742" spans="1:4" x14ac:dyDescent="0.25">
      <c r="A742" s="62"/>
      <c r="D742" s="62"/>
    </row>
    <row r="743" spans="1:4" x14ac:dyDescent="0.25">
      <c r="A743" s="62"/>
      <c r="D743" s="62"/>
    </row>
    <row r="744" spans="1:4" x14ac:dyDescent="0.25">
      <c r="A744" s="62"/>
      <c r="D744" s="62"/>
    </row>
    <row r="745" spans="1:4" x14ac:dyDescent="0.25">
      <c r="A745" s="62"/>
      <c r="D745" s="62"/>
    </row>
    <row r="746" spans="1:4" x14ac:dyDescent="0.25">
      <c r="A746" s="62"/>
      <c r="D746" s="62"/>
    </row>
    <row r="747" spans="1:4" x14ac:dyDescent="0.25">
      <c r="A747" s="62"/>
      <c r="D747" s="62"/>
    </row>
    <row r="748" spans="1:4" x14ac:dyDescent="0.25">
      <c r="A748" s="62"/>
      <c r="D748" s="62"/>
    </row>
    <row r="749" spans="1:4" x14ac:dyDescent="0.25">
      <c r="A749" s="62"/>
      <c r="D749" s="62"/>
    </row>
    <row r="750" spans="1:4" x14ac:dyDescent="0.25">
      <c r="A750" s="62"/>
      <c r="D750" s="62"/>
    </row>
    <row r="751" spans="1:4" x14ac:dyDescent="0.25">
      <c r="A751" s="62"/>
      <c r="D751" s="62"/>
    </row>
    <row r="752" spans="1:4" x14ac:dyDescent="0.25">
      <c r="A752" s="62"/>
      <c r="D752" s="62"/>
    </row>
    <row r="753" spans="1:4" x14ac:dyDescent="0.25">
      <c r="A753" s="62"/>
      <c r="D753" s="62"/>
    </row>
    <row r="754" spans="1:4" x14ac:dyDescent="0.25">
      <c r="A754" s="62"/>
      <c r="D754" s="62"/>
    </row>
    <row r="755" spans="1:4" x14ac:dyDescent="0.25">
      <c r="A755" s="62"/>
      <c r="D755" s="62"/>
    </row>
    <row r="756" spans="1:4" x14ac:dyDescent="0.25">
      <c r="A756" s="62"/>
      <c r="D756" s="62"/>
    </row>
    <row r="757" spans="1:4" x14ac:dyDescent="0.25">
      <c r="A757" s="62"/>
      <c r="D757" s="62"/>
    </row>
    <row r="758" spans="1:4" x14ac:dyDescent="0.25">
      <c r="A758" s="62"/>
      <c r="D758" s="62"/>
    </row>
    <row r="759" spans="1:4" x14ac:dyDescent="0.25">
      <c r="A759" s="62"/>
      <c r="D759" s="62"/>
    </row>
    <row r="760" spans="1:4" x14ac:dyDescent="0.25">
      <c r="A760" s="62"/>
      <c r="D760" s="62"/>
    </row>
    <row r="761" spans="1:4" x14ac:dyDescent="0.25">
      <c r="A761" s="62"/>
      <c r="D761" s="62"/>
    </row>
    <row r="762" spans="1:4" x14ac:dyDescent="0.25">
      <c r="A762" s="62"/>
      <c r="D762" s="62"/>
    </row>
    <row r="763" spans="1:4" x14ac:dyDescent="0.25">
      <c r="A763" s="62"/>
      <c r="D763" s="62"/>
    </row>
    <row r="764" spans="1:4" x14ac:dyDescent="0.25">
      <c r="A764" s="62"/>
      <c r="D764" s="62"/>
    </row>
    <row r="765" spans="1:4" x14ac:dyDescent="0.25">
      <c r="A765" s="62"/>
      <c r="D765" s="62"/>
    </row>
    <row r="766" spans="1:4" x14ac:dyDescent="0.25">
      <c r="A766" s="62"/>
      <c r="D766" s="62"/>
    </row>
    <row r="767" spans="1:4" x14ac:dyDescent="0.25">
      <c r="A767" s="62"/>
      <c r="D767" s="62"/>
    </row>
    <row r="768" spans="1:4" x14ac:dyDescent="0.25">
      <c r="A768" s="62"/>
      <c r="D768" s="62"/>
    </row>
    <row r="769" spans="1:4" x14ac:dyDescent="0.25">
      <c r="A769" s="62"/>
      <c r="D769" s="62"/>
    </row>
    <row r="770" spans="1:4" x14ac:dyDescent="0.25">
      <c r="A770" s="62"/>
      <c r="D770" s="62"/>
    </row>
    <row r="771" spans="1:4" x14ac:dyDescent="0.25">
      <c r="A771" s="62"/>
      <c r="D771" s="62"/>
    </row>
    <row r="772" spans="1:4" x14ac:dyDescent="0.25">
      <c r="A772" s="62"/>
      <c r="D772" s="62"/>
    </row>
    <row r="773" spans="1:4" x14ac:dyDescent="0.25">
      <c r="A773" s="62"/>
      <c r="D773" s="62"/>
    </row>
    <row r="774" spans="1:4" x14ac:dyDescent="0.25">
      <c r="A774" s="62"/>
      <c r="D774" s="62"/>
    </row>
    <row r="775" spans="1:4" x14ac:dyDescent="0.25">
      <c r="A775" s="62"/>
      <c r="D775" s="62"/>
    </row>
    <row r="776" spans="1:4" x14ac:dyDescent="0.25">
      <c r="A776" s="62"/>
      <c r="D776" s="62"/>
    </row>
    <row r="777" spans="1:4" x14ac:dyDescent="0.25">
      <c r="A777" s="62"/>
      <c r="D777" s="62"/>
    </row>
    <row r="778" spans="1:4" x14ac:dyDescent="0.25">
      <c r="A778" s="62"/>
      <c r="D778" s="62"/>
    </row>
    <row r="779" spans="1:4" x14ac:dyDescent="0.25">
      <c r="A779" s="62"/>
      <c r="D779" s="62"/>
    </row>
    <row r="780" spans="1:4" x14ac:dyDescent="0.25">
      <c r="A780" s="62"/>
      <c r="D780" s="62"/>
    </row>
    <row r="781" spans="1:4" x14ac:dyDescent="0.25">
      <c r="A781" s="62"/>
      <c r="D781" s="62"/>
    </row>
    <row r="782" spans="1:4" x14ac:dyDescent="0.25">
      <c r="A782" s="62"/>
      <c r="D782" s="62"/>
    </row>
    <row r="783" spans="1:4" x14ac:dyDescent="0.25">
      <c r="A783" s="62"/>
      <c r="D783" s="62"/>
    </row>
    <row r="784" spans="1:4" x14ac:dyDescent="0.25">
      <c r="A784" s="62"/>
      <c r="D784" s="62"/>
    </row>
    <row r="785" spans="1:4" x14ac:dyDescent="0.25">
      <c r="A785" s="62"/>
      <c r="D785" s="62"/>
    </row>
    <row r="786" spans="1:4" x14ac:dyDescent="0.25">
      <c r="A786" s="62"/>
      <c r="D786" s="62"/>
    </row>
    <row r="787" spans="1:4" x14ac:dyDescent="0.25">
      <c r="A787" s="62"/>
      <c r="D787" s="62"/>
    </row>
    <row r="788" spans="1:4" x14ac:dyDescent="0.25">
      <c r="A788" s="62"/>
      <c r="D788" s="62"/>
    </row>
    <row r="789" spans="1:4" x14ac:dyDescent="0.25">
      <c r="A789" s="62"/>
      <c r="D789" s="62"/>
    </row>
    <row r="790" spans="1:4" x14ac:dyDescent="0.25">
      <c r="A790" s="62"/>
      <c r="D790" s="62"/>
    </row>
    <row r="791" spans="1:4" x14ac:dyDescent="0.25">
      <c r="A791" s="62"/>
      <c r="D791" s="62"/>
    </row>
    <row r="792" spans="1:4" x14ac:dyDescent="0.25">
      <c r="A792" s="62"/>
      <c r="D792" s="62"/>
    </row>
    <row r="793" spans="1:4" x14ac:dyDescent="0.25">
      <c r="A793" s="62"/>
      <c r="D793" s="62"/>
    </row>
    <row r="794" spans="1:4" x14ac:dyDescent="0.25">
      <c r="A794" s="62"/>
      <c r="D794" s="62"/>
    </row>
    <row r="795" spans="1:4" x14ac:dyDescent="0.25">
      <c r="A795" s="62"/>
      <c r="D795" s="62"/>
    </row>
    <row r="796" spans="1:4" x14ac:dyDescent="0.25">
      <c r="A796" s="62"/>
      <c r="D796" s="62"/>
    </row>
    <row r="797" spans="1:4" x14ac:dyDescent="0.25">
      <c r="A797" s="62"/>
      <c r="D797" s="62"/>
    </row>
    <row r="798" spans="1:4" x14ac:dyDescent="0.25">
      <c r="A798" s="62"/>
      <c r="D798" s="62"/>
    </row>
    <row r="799" spans="1:4" x14ac:dyDescent="0.25">
      <c r="A799" s="62"/>
      <c r="D799" s="62"/>
    </row>
    <row r="800" spans="1:4" x14ac:dyDescent="0.25">
      <c r="A800" s="62"/>
      <c r="D800" s="62"/>
    </row>
    <row r="801" spans="1:4" x14ac:dyDescent="0.25">
      <c r="A801" s="62"/>
      <c r="D801" s="62"/>
    </row>
    <row r="802" spans="1:4" x14ac:dyDescent="0.25">
      <c r="A802" s="62"/>
      <c r="D802" s="62"/>
    </row>
    <row r="803" spans="1:4" x14ac:dyDescent="0.25">
      <c r="A803" s="62"/>
      <c r="D803" s="62"/>
    </row>
    <row r="804" spans="1:4" x14ac:dyDescent="0.25">
      <c r="A804" s="62"/>
      <c r="D804" s="62"/>
    </row>
    <row r="805" spans="1:4" x14ac:dyDescent="0.25">
      <c r="A805" s="62"/>
      <c r="D805" s="62"/>
    </row>
    <row r="806" spans="1:4" x14ac:dyDescent="0.25">
      <c r="A806" s="62"/>
      <c r="D806" s="62"/>
    </row>
    <row r="807" spans="1:4" x14ac:dyDescent="0.25">
      <c r="A807" s="62"/>
      <c r="D807" s="62"/>
    </row>
    <row r="808" spans="1:4" x14ac:dyDescent="0.25">
      <c r="A808" s="62"/>
      <c r="D808" s="62"/>
    </row>
    <row r="809" spans="1:4" x14ac:dyDescent="0.25">
      <c r="A809" s="62"/>
      <c r="D809" s="62"/>
    </row>
    <row r="810" spans="1:4" x14ac:dyDescent="0.25">
      <c r="A810" s="62"/>
      <c r="D810" s="62"/>
    </row>
    <row r="811" spans="1:4" x14ac:dyDescent="0.25">
      <c r="A811" s="62"/>
      <c r="D811" s="62"/>
    </row>
    <row r="812" spans="1:4" x14ac:dyDescent="0.25">
      <c r="A812" s="62"/>
      <c r="D812" s="62"/>
    </row>
    <row r="813" spans="1:4" x14ac:dyDescent="0.25">
      <c r="A813" s="62"/>
      <c r="D813" s="62"/>
    </row>
    <row r="814" spans="1:4" x14ac:dyDescent="0.25">
      <c r="A814" s="62"/>
      <c r="D814" s="62"/>
    </row>
    <row r="815" spans="1:4" x14ac:dyDescent="0.25">
      <c r="A815" s="62"/>
      <c r="D815" s="62"/>
    </row>
    <row r="816" spans="1:4" x14ac:dyDescent="0.25">
      <c r="A816" s="62"/>
      <c r="D816" s="62"/>
    </row>
    <row r="817" spans="1:4" x14ac:dyDescent="0.25">
      <c r="A817" s="62"/>
      <c r="D817" s="62"/>
    </row>
    <row r="818" spans="1:4" x14ac:dyDescent="0.25">
      <c r="A818" s="62"/>
      <c r="D818" s="62"/>
    </row>
    <row r="819" spans="1:4" x14ac:dyDescent="0.25">
      <c r="A819" s="62"/>
      <c r="D819" s="62"/>
    </row>
    <row r="820" spans="1:4" x14ac:dyDescent="0.25">
      <c r="A820" s="62"/>
      <c r="D820" s="62"/>
    </row>
    <row r="821" spans="1:4" x14ac:dyDescent="0.25">
      <c r="A821" s="62"/>
      <c r="D821" s="62"/>
    </row>
    <row r="822" spans="1:4" x14ac:dyDescent="0.25">
      <c r="A822" s="62"/>
      <c r="D822" s="62"/>
    </row>
    <row r="823" spans="1:4" x14ac:dyDescent="0.25">
      <c r="A823" s="62"/>
      <c r="D823" s="62"/>
    </row>
    <row r="824" spans="1:4" x14ac:dyDescent="0.25">
      <c r="A824" s="62"/>
      <c r="D824" s="62"/>
    </row>
    <row r="825" spans="1:4" x14ac:dyDescent="0.25">
      <c r="A825" s="62"/>
      <c r="D825" s="62"/>
    </row>
    <row r="826" spans="1:4" x14ac:dyDescent="0.25">
      <c r="A826" s="62"/>
      <c r="D826" s="62"/>
    </row>
    <row r="827" spans="1:4" x14ac:dyDescent="0.25">
      <c r="A827" s="62"/>
      <c r="D827" s="62"/>
    </row>
    <row r="828" spans="1:4" x14ac:dyDescent="0.25">
      <c r="A828" s="62"/>
      <c r="D828" s="62"/>
    </row>
    <row r="829" spans="1:4" x14ac:dyDescent="0.25">
      <c r="A829" s="62"/>
      <c r="D829" s="62"/>
    </row>
    <row r="830" spans="1:4" x14ac:dyDescent="0.25">
      <c r="A830" s="62"/>
      <c r="D830" s="62"/>
    </row>
    <row r="831" spans="1:4" x14ac:dyDescent="0.25">
      <c r="A831" s="62"/>
      <c r="D831" s="62"/>
    </row>
    <row r="832" spans="1:4" x14ac:dyDescent="0.25">
      <c r="A832" s="62"/>
      <c r="D832" s="62"/>
    </row>
    <row r="833" spans="1:4" x14ac:dyDescent="0.25">
      <c r="A833" s="62"/>
      <c r="D833" s="62"/>
    </row>
    <row r="834" spans="1:4" x14ac:dyDescent="0.25">
      <c r="A834" s="62"/>
      <c r="D834" s="62"/>
    </row>
    <row r="835" spans="1:4" x14ac:dyDescent="0.25">
      <c r="A835" s="62"/>
      <c r="D835" s="62"/>
    </row>
    <row r="836" spans="1:4" x14ac:dyDescent="0.25">
      <c r="A836" s="62"/>
      <c r="D836" s="62"/>
    </row>
    <row r="837" spans="1:4" x14ac:dyDescent="0.25">
      <c r="A837" s="62"/>
      <c r="D837" s="62"/>
    </row>
    <row r="838" spans="1:4" x14ac:dyDescent="0.25">
      <c r="A838" s="62"/>
      <c r="D838" s="62"/>
    </row>
    <row r="839" spans="1:4" x14ac:dyDescent="0.25">
      <c r="A839" s="62"/>
      <c r="D839" s="62"/>
    </row>
    <row r="840" spans="1:4" x14ac:dyDescent="0.25">
      <c r="A840" s="62"/>
      <c r="D840" s="62"/>
    </row>
    <row r="841" spans="1:4" x14ac:dyDescent="0.25">
      <c r="A841" s="62"/>
      <c r="D841" s="62"/>
    </row>
    <row r="842" spans="1:4" x14ac:dyDescent="0.25">
      <c r="A842" s="62"/>
      <c r="D842" s="62"/>
    </row>
    <row r="843" spans="1:4" x14ac:dyDescent="0.25">
      <c r="A843" s="62"/>
      <c r="D843" s="62"/>
    </row>
    <row r="844" spans="1:4" x14ac:dyDescent="0.25">
      <c r="A844" s="62"/>
      <c r="D844" s="62"/>
    </row>
    <row r="845" spans="1:4" x14ac:dyDescent="0.25">
      <c r="A845" s="62"/>
      <c r="D845" s="62"/>
    </row>
    <row r="846" spans="1:4" x14ac:dyDescent="0.25">
      <c r="A846" s="62"/>
      <c r="D846" s="62"/>
    </row>
    <row r="847" spans="1:4" x14ac:dyDescent="0.25">
      <c r="A847" s="62"/>
      <c r="D847" s="62"/>
    </row>
    <row r="848" spans="1:4" x14ac:dyDescent="0.25">
      <c r="A848" s="62"/>
      <c r="D848" s="62"/>
    </row>
    <row r="849" spans="1:4" x14ac:dyDescent="0.25">
      <c r="A849" s="62"/>
      <c r="D849" s="62"/>
    </row>
    <row r="850" spans="1:4" x14ac:dyDescent="0.25">
      <c r="A850" s="62"/>
      <c r="D850" s="62"/>
    </row>
    <row r="851" spans="1:4" x14ac:dyDescent="0.25">
      <c r="A851" s="62"/>
      <c r="D851" s="62"/>
    </row>
    <row r="852" spans="1:4" x14ac:dyDescent="0.25">
      <c r="A852" s="62"/>
      <c r="D852" s="62"/>
    </row>
    <row r="853" spans="1:4" x14ac:dyDescent="0.25">
      <c r="A853" s="62"/>
      <c r="D853" s="62"/>
    </row>
    <row r="854" spans="1:4" x14ac:dyDescent="0.25">
      <c r="A854" s="62"/>
      <c r="D854" s="62"/>
    </row>
    <row r="855" spans="1:4" x14ac:dyDescent="0.25">
      <c r="A855" s="62"/>
      <c r="D855" s="62"/>
    </row>
    <row r="856" spans="1:4" x14ac:dyDescent="0.25">
      <c r="A856" s="62"/>
      <c r="D856" s="62"/>
    </row>
    <row r="857" spans="1:4" x14ac:dyDescent="0.25">
      <c r="A857" s="62"/>
      <c r="D857" s="62"/>
    </row>
    <row r="858" spans="1:4" x14ac:dyDescent="0.25">
      <c r="A858" s="62"/>
      <c r="D858" s="62"/>
    </row>
    <row r="859" spans="1:4" x14ac:dyDescent="0.25">
      <c r="A859" s="62"/>
      <c r="D859" s="62"/>
    </row>
    <row r="860" spans="1:4" x14ac:dyDescent="0.25">
      <c r="A860" s="62"/>
      <c r="D860" s="62"/>
    </row>
    <row r="861" spans="1:4" x14ac:dyDescent="0.25">
      <c r="A861" s="62"/>
      <c r="D861" s="62"/>
    </row>
    <row r="862" spans="1:4" x14ac:dyDescent="0.25">
      <c r="A862" s="62"/>
      <c r="D862" s="62"/>
    </row>
    <row r="863" spans="1:4" x14ac:dyDescent="0.25">
      <c r="A863" s="62"/>
      <c r="D863" s="62"/>
    </row>
    <row r="864" spans="1:4" x14ac:dyDescent="0.25">
      <c r="A864" s="62"/>
      <c r="D864" s="62"/>
    </row>
    <row r="865" spans="1:4" x14ac:dyDescent="0.25">
      <c r="A865" s="62"/>
      <c r="D865" s="62"/>
    </row>
    <row r="866" spans="1:4" x14ac:dyDescent="0.25">
      <c r="A866" s="62"/>
      <c r="D866" s="62"/>
    </row>
    <row r="867" spans="1:4" x14ac:dyDescent="0.25">
      <c r="A867" s="62"/>
      <c r="D867" s="62"/>
    </row>
    <row r="868" spans="1:4" x14ac:dyDescent="0.25">
      <c r="A868" s="62"/>
      <c r="D868" s="62"/>
    </row>
    <row r="869" spans="1:4" x14ac:dyDescent="0.25">
      <c r="A869" s="62"/>
      <c r="D869" s="62"/>
    </row>
    <row r="870" spans="1:4" x14ac:dyDescent="0.25">
      <c r="A870" s="62"/>
      <c r="D870" s="62"/>
    </row>
    <row r="871" spans="1:4" x14ac:dyDescent="0.25">
      <c r="A871" s="62"/>
      <c r="D871" s="62"/>
    </row>
    <row r="872" spans="1:4" x14ac:dyDescent="0.25">
      <c r="A872" s="62"/>
      <c r="D872" s="62"/>
    </row>
    <row r="873" spans="1:4" x14ac:dyDescent="0.25">
      <c r="A873" s="62"/>
      <c r="D873" s="62"/>
    </row>
    <row r="874" spans="1:4" x14ac:dyDescent="0.25">
      <c r="A874" s="62"/>
      <c r="D874" s="62"/>
    </row>
    <row r="875" spans="1:4" x14ac:dyDescent="0.25">
      <c r="A875" s="62"/>
      <c r="D875" s="62"/>
    </row>
    <row r="876" spans="1:4" x14ac:dyDescent="0.25">
      <c r="A876" s="62"/>
      <c r="D876" s="62"/>
    </row>
    <row r="877" spans="1:4" x14ac:dyDescent="0.25">
      <c r="A877" s="62"/>
      <c r="D877" s="62"/>
    </row>
    <row r="878" spans="1:4" x14ac:dyDescent="0.25">
      <c r="A878" s="62"/>
      <c r="D878" s="62"/>
    </row>
    <row r="879" spans="1:4" x14ac:dyDescent="0.25">
      <c r="A879" s="62"/>
      <c r="D879" s="62"/>
    </row>
    <row r="880" spans="1:4" x14ac:dyDescent="0.25">
      <c r="A880" s="62"/>
      <c r="D880" s="62"/>
    </row>
    <row r="881" spans="1:4" x14ac:dyDescent="0.25">
      <c r="A881" s="62"/>
      <c r="D881" s="62"/>
    </row>
    <row r="882" spans="1:4" x14ac:dyDescent="0.25">
      <c r="A882" s="62"/>
      <c r="D882" s="62"/>
    </row>
    <row r="883" spans="1:4" x14ac:dyDescent="0.25">
      <c r="A883" s="62"/>
      <c r="D883" s="62"/>
    </row>
    <row r="884" spans="1:4" x14ac:dyDescent="0.25">
      <c r="A884" s="62"/>
      <c r="D884" s="62"/>
    </row>
    <row r="885" spans="1:4" x14ac:dyDescent="0.25">
      <c r="A885" s="62"/>
      <c r="D885" s="62"/>
    </row>
    <row r="886" spans="1:4" x14ac:dyDescent="0.25">
      <c r="A886" s="62"/>
      <c r="D886" s="62"/>
    </row>
    <row r="887" spans="1:4" x14ac:dyDescent="0.25">
      <c r="A887" s="62"/>
      <c r="D887" s="62"/>
    </row>
    <row r="888" spans="1:4" x14ac:dyDescent="0.25">
      <c r="A888" s="62"/>
      <c r="D888" s="62"/>
    </row>
    <row r="889" spans="1:4" x14ac:dyDescent="0.25">
      <c r="A889" s="62"/>
      <c r="D889" s="62"/>
    </row>
    <row r="890" spans="1:4" x14ac:dyDescent="0.25">
      <c r="A890" s="62"/>
      <c r="D890" s="62"/>
    </row>
    <row r="891" spans="1:4" x14ac:dyDescent="0.25">
      <c r="A891" s="62"/>
      <c r="D891" s="62"/>
    </row>
    <row r="892" spans="1:4" x14ac:dyDescent="0.25">
      <c r="A892" s="62"/>
      <c r="D892" s="62"/>
    </row>
    <row r="893" spans="1:4" x14ac:dyDescent="0.25">
      <c r="A893" s="62"/>
      <c r="D893" s="62"/>
    </row>
    <row r="894" spans="1:4" x14ac:dyDescent="0.25">
      <c r="A894" s="62"/>
      <c r="D894" s="62"/>
    </row>
    <row r="895" spans="1:4" x14ac:dyDescent="0.25">
      <c r="A895" s="62"/>
      <c r="D895" s="62"/>
    </row>
    <row r="896" spans="1:4" x14ac:dyDescent="0.25">
      <c r="A896" s="62"/>
      <c r="D896" s="62"/>
    </row>
    <row r="897" spans="1:4" x14ac:dyDescent="0.25">
      <c r="A897" s="62"/>
      <c r="D897" s="62"/>
    </row>
    <row r="898" spans="1:4" x14ac:dyDescent="0.25">
      <c r="A898" s="62"/>
      <c r="D898" s="62"/>
    </row>
    <row r="899" spans="1:4" x14ac:dyDescent="0.25">
      <c r="A899" s="62"/>
      <c r="D899" s="62"/>
    </row>
    <row r="900" spans="1:4" x14ac:dyDescent="0.25">
      <c r="A900" s="62"/>
      <c r="D900" s="62"/>
    </row>
    <row r="901" spans="1:4" x14ac:dyDescent="0.25">
      <c r="A901" s="62"/>
      <c r="D901" s="62"/>
    </row>
    <row r="902" spans="1:4" x14ac:dyDescent="0.25">
      <c r="A902" s="62"/>
      <c r="D902" s="62"/>
    </row>
    <row r="903" spans="1:4" x14ac:dyDescent="0.25">
      <c r="A903" s="62"/>
      <c r="D903" s="62"/>
    </row>
    <row r="904" spans="1:4" x14ac:dyDescent="0.25">
      <c r="A904" s="62"/>
      <c r="D904" s="62"/>
    </row>
    <row r="905" spans="1:4" x14ac:dyDescent="0.25">
      <c r="A905" s="62"/>
      <c r="D905" s="62"/>
    </row>
    <row r="906" spans="1:4" x14ac:dyDescent="0.25">
      <c r="A906" s="62"/>
      <c r="D906" s="62"/>
    </row>
    <row r="907" spans="1:4" x14ac:dyDescent="0.25">
      <c r="A907" s="62"/>
      <c r="D907" s="62"/>
    </row>
    <row r="908" spans="1:4" x14ac:dyDescent="0.25">
      <c r="A908" s="62"/>
      <c r="D908" s="62"/>
    </row>
    <row r="909" spans="1:4" x14ac:dyDescent="0.25">
      <c r="A909" s="62"/>
      <c r="D909" s="62"/>
    </row>
    <row r="910" spans="1:4" x14ac:dyDescent="0.25">
      <c r="A910" s="62"/>
      <c r="D910" s="62"/>
    </row>
    <row r="911" spans="1:4" x14ac:dyDescent="0.25">
      <c r="A911" s="62"/>
      <c r="D911" s="62"/>
    </row>
    <row r="912" spans="1:4" x14ac:dyDescent="0.25">
      <c r="A912" s="62"/>
      <c r="D912" s="62"/>
    </row>
    <row r="913" spans="1:4" x14ac:dyDescent="0.25">
      <c r="A913" s="62"/>
      <c r="D913" s="62"/>
    </row>
    <row r="914" spans="1:4" x14ac:dyDescent="0.25">
      <c r="A914" s="62"/>
      <c r="D914" s="62"/>
    </row>
    <row r="915" spans="1:4" x14ac:dyDescent="0.25">
      <c r="A915" s="62"/>
      <c r="D915" s="62"/>
    </row>
    <row r="916" spans="1:4" x14ac:dyDescent="0.25">
      <c r="A916" s="62"/>
      <c r="D916" s="62"/>
    </row>
    <row r="917" spans="1:4" x14ac:dyDescent="0.25">
      <c r="A917" s="62"/>
      <c r="D917" s="62"/>
    </row>
    <row r="918" spans="1:4" x14ac:dyDescent="0.25">
      <c r="A918" s="62"/>
      <c r="D918" s="62"/>
    </row>
    <row r="919" spans="1:4" x14ac:dyDescent="0.25">
      <c r="A919" s="62"/>
      <c r="D919" s="62"/>
    </row>
    <row r="920" spans="1:4" x14ac:dyDescent="0.25">
      <c r="A920" s="62"/>
      <c r="D920" s="62"/>
    </row>
    <row r="921" spans="1:4" x14ac:dyDescent="0.25">
      <c r="A921" s="62"/>
      <c r="D921" s="62"/>
    </row>
    <row r="922" spans="1:4" x14ac:dyDescent="0.25">
      <c r="A922" s="62"/>
      <c r="D922" s="62"/>
    </row>
    <row r="923" spans="1:4" x14ac:dyDescent="0.25">
      <c r="A923" s="62"/>
      <c r="D923" s="62"/>
    </row>
    <row r="924" spans="1:4" x14ac:dyDescent="0.25">
      <c r="A924" s="62"/>
      <c r="D924" s="62"/>
    </row>
    <row r="925" spans="1:4" x14ac:dyDescent="0.25">
      <c r="A925" s="62"/>
      <c r="D925" s="62"/>
    </row>
    <row r="926" spans="1:4" x14ac:dyDescent="0.25">
      <c r="A926" s="62"/>
      <c r="D926" s="62"/>
    </row>
    <row r="927" spans="1:4" x14ac:dyDescent="0.25">
      <c r="A927" s="62"/>
      <c r="D927" s="62"/>
    </row>
    <row r="928" spans="1:4" x14ac:dyDescent="0.25">
      <c r="A928" s="62"/>
      <c r="D928" s="62"/>
    </row>
    <row r="929" spans="1:4" x14ac:dyDescent="0.25">
      <c r="A929" s="62"/>
      <c r="D929" s="62"/>
    </row>
    <row r="930" spans="1:4" x14ac:dyDescent="0.25">
      <c r="A930" s="62"/>
      <c r="D930" s="62"/>
    </row>
    <row r="931" spans="1:4" x14ac:dyDescent="0.25">
      <c r="A931" s="62"/>
      <c r="D931" s="62"/>
    </row>
    <row r="932" spans="1:4" x14ac:dyDescent="0.25">
      <c r="A932" s="62"/>
      <c r="D932" s="62"/>
    </row>
    <row r="933" spans="1:4" x14ac:dyDescent="0.25">
      <c r="A933" s="62"/>
      <c r="D933" s="62"/>
    </row>
    <row r="934" spans="1:4" x14ac:dyDescent="0.25">
      <c r="A934" s="62"/>
      <c r="D934" s="62"/>
    </row>
    <row r="935" spans="1:4" x14ac:dyDescent="0.25">
      <c r="A935" s="62"/>
      <c r="D935" s="62"/>
    </row>
    <row r="936" spans="1:4" x14ac:dyDescent="0.25">
      <c r="A936" s="62"/>
      <c r="D936" s="62"/>
    </row>
    <row r="937" spans="1:4" x14ac:dyDescent="0.25">
      <c r="A937" s="62"/>
      <c r="D937" s="62"/>
    </row>
    <row r="938" spans="1:4" x14ac:dyDescent="0.25">
      <c r="A938" s="62"/>
      <c r="D938" s="62"/>
    </row>
    <row r="939" spans="1:4" x14ac:dyDescent="0.25">
      <c r="A939" s="62"/>
      <c r="D939" s="62"/>
    </row>
    <row r="940" spans="1:4" x14ac:dyDescent="0.25">
      <c r="A940" s="62"/>
      <c r="D940" s="62"/>
    </row>
    <row r="941" spans="1:4" x14ac:dyDescent="0.25">
      <c r="A941" s="62"/>
      <c r="D941" s="62"/>
    </row>
    <row r="942" spans="1:4" x14ac:dyDescent="0.25">
      <c r="A942" s="62"/>
      <c r="D942" s="62"/>
    </row>
    <row r="943" spans="1:4" x14ac:dyDescent="0.25">
      <c r="A943" s="62"/>
      <c r="D943" s="62"/>
    </row>
    <row r="944" spans="1:4" x14ac:dyDescent="0.25">
      <c r="A944" s="62"/>
      <c r="D944" s="62"/>
    </row>
    <row r="945" spans="1:4" x14ac:dyDescent="0.25">
      <c r="A945" s="62"/>
      <c r="D945" s="62"/>
    </row>
    <row r="946" spans="1:4" x14ac:dyDescent="0.25">
      <c r="A946" s="62"/>
      <c r="D946" s="62"/>
    </row>
    <row r="947" spans="1:4" x14ac:dyDescent="0.25">
      <c r="A947" s="62"/>
      <c r="D947" s="62"/>
    </row>
    <row r="948" spans="1:4" x14ac:dyDescent="0.25">
      <c r="A948" s="62"/>
      <c r="D948" s="62"/>
    </row>
    <row r="949" spans="1:4" x14ac:dyDescent="0.25">
      <c r="A949" s="62"/>
      <c r="D949" s="62"/>
    </row>
    <row r="950" spans="1:4" x14ac:dyDescent="0.25">
      <c r="A950" s="62"/>
      <c r="D950" s="62"/>
    </row>
    <row r="951" spans="1:4" x14ac:dyDescent="0.25">
      <c r="A951" s="62"/>
      <c r="D951" s="62"/>
    </row>
    <row r="952" spans="1:4" x14ac:dyDescent="0.25">
      <c r="A952" s="62"/>
      <c r="D952" s="62"/>
    </row>
    <row r="953" spans="1:4" x14ac:dyDescent="0.25">
      <c r="A953" s="62"/>
      <c r="D953" s="62"/>
    </row>
    <row r="954" spans="1:4" x14ac:dyDescent="0.25">
      <c r="A954" s="62"/>
      <c r="D954" s="62"/>
    </row>
    <row r="955" spans="1:4" x14ac:dyDescent="0.25">
      <c r="A955" s="62"/>
      <c r="D955" s="62"/>
    </row>
    <row r="956" spans="1:4" x14ac:dyDescent="0.25">
      <c r="A956" s="62"/>
      <c r="D956" s="62"/>
    </row>
    <row r="957" spans="1:4" x14ac:dyDescent="0.25">
      <c r="A957" s="62"/>
      <c r="D957" s="62"/>
    </row>
    <row r="958" spans="1:4" x14ac:dyDescent="0.25">
      <c r="A958" s="62"/>
      <c r="D958" s="62"/>
    </row>
    <row r="959" spans="1:4" x14ac:dyDescent="0.25">
      <c r="A959" s="62"/>
      <c r="D959" s="62"/>
    </row>
    <row r="960" spans="1:4" x14ac:dyDescent="0.25">
      <c r="A960" s="62"/>
      <c r="D960" s="62"/>
    </row>
    <row r="961" spans="1:4" x14ac:dyDescent="0.25">
      <c r="A961" s="62"/>
      <c r="D961" s="62"/>
    </row>
    <row r="962" spans="1:4" x14ac:dyDescent="0.25">
      <c r="A962" s="62"/>
      <c r="D962" s="62"/>
    </row>
    <row r="963" spans="1:4" x14ac:dyDescent="0.25">
      <c r="A963" s="62"/>
      <c r="D963" s="62"/>
    </row>
    <row r="964" spans="1:4" x14ac:dyDescent="0.25">
      <c r="A964" s="62"/>
      <c r="D964" s="62"/>
    </row>
    <row r="965" spans="1:4" x14ac:dyDescent="0.25">
      <c r="A965" s="62"/>
      <c r="D965" s="62"/>
    </row>
    <row r="966" spans="1:4" x14ac:dyDescent="0.25">
      <c r="A966" s="62"/>
      <c r="D966" s="62"/>
    </row>
    <row r="967" spans="1:4" x14ac:dyDescent="0.25">
      <c r="A967" s="62"/>
      <c r="D967" s="62"/>
    </row>
    <row r="968" spans="1:4" x14ac:dyDescent="0.25">
      <c r="A968" s="62"/>
      <c r="D968" s="62"/>
    </row>
    <row r="969" spans="1:4" x14ac:dyDescent="0.25">
      <c r="A969" s="62"/>
      <c r="D969" s="62"/>
    </row>
    <row r="970" spans="1:4" x14ac:dyDescent="0.25">
      <c r="A970" s="62"/>
      <c r="D970" s="62"/>
    </row>
    <row r="971" spans="1:4" x14ac:dyDescent="0.25">
      <c r="A971" s="62"/>
      <c r="D971" s="62"/>
    </row>
    <row r="972" spans="1:4" x14ac:dyDescent="0.25">
      <c r="A972" s="62"/>
      <c r="D972" s="62"/>
    </row>
    <row r="973" spans="1:4" x14ac:dyDescent="0.25">
      <c r="A973" s="62"/>
      <c r="D973" s="62"/>
    </row>
    <row r="974" spans="1:4" x14ac:dyDescent="0.25">
      <c r="A974" s="62"/>
      <c r="D974" s="62"/>
    </row>
    <row r="975" spans="1:4" x14ac:dyDescent="0.25">
      <c r="A975" s="62"/>
      <c r="D975" s="62"/>
    </row>
    <row r="976" spans="1:4" x14ac:dyDescent="0.25">
      <c r="A976" s="62"/>
      <c r="D976" s="62"/>
    </row>
    <row r="977" spans="1:4" x14ac:dyDescent="0.25">
      <c r="A977" s="62"/>
      <c r="D977" s="62"/>
    </row>
    <row r="978" spans="1:4" x14ac:dyDescent="0.25">
      <c r="A978" s="62"/>
      <c r="D978" s="62"/>
    </row>
    <row r="979" spans="1:4" x14ac:dyDescent="0.25">
      <c r="A979" s="62"/>
      <c r="D979" s="62"/>
    </row>
    <row r="980" spans="1:4" x14ac:dyDescent="0.25">
      <c r="A980" s="62"/>
      <c r="D980" s="62"/>
    </row>
    <row r="981" spans="1:4" x14ac:dyDescent="0.25">
      <c r="A981" s="62"/>
      <c r="D981" s="62"/>
    </row>
    <row r="982" spans="1:4" x14ac:dyDescent="0.25">
      <c r="A982" s="62"/>
      <c r="D982" s="62"/>
    </row>
    <row r="983" spans="1:4" x14ac:dyDescent="0.25">
      <c r="A983" s="62"/>
      <c r="D983" s="62"/>
    </row>
    <row r="984" spans="1:4" x14ac:dyDescent="0.25">
      <c r="A984" s="62"/>
      <c r="D984" s="62"/>
    </row>
    <row r="985" spans="1:4" x14ac:dyDescent="0.25">
      <c r="A985" s="62"/>
      <c r="D985" s="62"/>
    </row>
    <row r="986" spans="1:4" x14ac:dyDescent="0.25">
      <c r="A986" s="62"/>
      <c r="D986" s="62"/>
    </row>
    <row r="987" spans="1:4" x14ac:dyDescent="0.25">
      <c r="A987" s="62"/>
      <c r="D987" s="62"/>
    </row>
    <row r="988" spans="1:4" x14ac:dyDescent="0.25">
      <c r="A988" s="62"/>
      <c r="D988" s="62"/>
    </row>
    <row r="989" spans="1:4" x14ac:dyDescent="0.25">
      <c r="A989" s="62"/>
      <c r="D989" s="62"/>
    </row>
    <row r="990" spans="1:4" x14ac:dyDescent="0.25">
      <c r="A990" s="62"/>
      <c r="D990" s="62"/>
    </row>
    <row r="991" spans="1:4" x14ac:dyDescent="0.25">
      <c r="A991" s="62"/>
      <c r="D991" s="62"/>
    </row>
    <row r="992" spans="1:4" x14ac:dyDescent="0.25">
      <c r="A992" s="62"/>
      <c r="D992" s="62"/>
    </row>
    <row r="993" spans="1:4" x14ac:dyDescent="0.25">
      <c r="A993" s="62"/>
      <c r="D993" s="62"/>
    </row>
    <row r="994" spans="1:4" x14ac:dyDescent="0.25">
      <c r="A994" s="62"/>
      <c r="D994" s="62"/>
    </row>
    <row r="995" spans="1:4" x14ac:dyDescent="0.25">
      <c r="A995" s="62"/>
      <c r="D995" s="62"/>
    </row>
    <row r="996" spans="1:4" x14ac:dyDescent="0.25">
      <c r="A996" s="62"/>
      <c r="D996" s="62"/>
    </row>
    <row r="997" spans="1:4" x14ac:dyDescent="0.25">
      <c r="A997" s="62"/>
      <c r="D997" s="62"/>
    </row>
    <row r="998" spans="1:4" x14ac:dyDescent="0.25">
      <c r="A998" s="62"/>
      <c r="D998" s="62"/>
    </row>
    <row r="999" spans="1:4" x14ac:dyDescent="0.25">
      <c r="A999" s="62"/>
      <c r="D999" s="62"/>
    </row>
    <row r="1000" spans="1:4" x14ac:dyDescent="0.25">
      <c r="A1000" s="62"/>
      <c r="D1000" s="62"/>
    </row>
    <row r="1001" spans="1:4" x14ac:dyDescent="0.25">
      <c r="A1001" s="62"/>
      <c r="D1001" s="62"/>
    </row>
    <row r="1002" spans="1:4" x14ac:dyDescent="0.25">
      <c r="A1002" s="62"/>
      <c r="D1002" s="62"/>
    </row>
    <row r="1003" spans="1:4" x14ac:dyDescent="0.25">
      <c r="A1003" s="62"/>
      <c r="D1003" s="62"/>
    </row>
    <row r="1004" spans="1:4" x14ac:dyDescent="0.25">
      <c r="A1004" s="62"/>
      <c r="D1004" s="62"/>
    </row>
    <row r="1005" spans="1:4" x14ac:dyDescent="0.25">
      <c r="A1005" s="62"/>
      <c r="D1005" s="62"/>
    </row>
    <row r="1006" spans="1:4" x14ac:dyDescent="0.25">
      <c r="A1006" s="62"/>
      <c r="D1006" s="62"/>
    </row>
    <row r="1007" spans="1:4" x14ac:dyDescent="0.25">
      <c r="A1007" s="62"/>
      <c r="D1007" s="62"/>
    </row>
    <row r="1008" spans="1:4" x14ac:dyDescent="0.25">
      <c r="A1008" s="62"/>
      <c r="D1008" s="62"/>
    </row>
    <row r="1009" spans="1:4" x14ac:dyDescent="0.25">
      <c r="A1009" s="62"/>
      <c r="D1009" s="62"/>
    </row>
    <row r="1010" spans="1:4" x14ac:dyDescent="0.25">
      <c r="A1010" s="62"/>
      <c r="D1010" s="62"/>
    </row>
    <row r="1011" spans="1:4" x14ac:dyDescent="0.25">
      <c r="A1011" s="62"/>
      <c r="D1011" s="62"/>
    </row>
    <row r="1012" spans="1:4" x14ac:dyDescent="0.25">
      <c r="A1012" s="62"/>
      <c r="D1012" s="62"/>
    </row>
    <row r="1013" spans="1:4" x14ac:dyDescent="0.25">
      <c r="A1013" s="62"/>
      <c r="D1013" s="62"/>
    </row>
    <row r="1014" spans="1:4" x14ac:dyDescent="0.25">
      <c r="A1014" s="62"/>
      <c r="D1014" s="62"/>
    </row>
    <row r="1015" spans="1:4" x14ac:dyDescent="0.25">
      <c r="A1015" s="62"/>
      <c r="D1015" s="62"/>
    </row>
    <row r="1016" spans="1:4" x14ac:dyDescent="0.25">
      <c r="A1016" s="62"/>
      <c r="D1016" s="62"/>
    </row>
    <row r="1017" spans="1:4" x14ac:dyDescent="0.25">
      <c r="A1017" s="62"/>
      <c r="D1017" s="62"/>
    </row>
    <row r="1018" spans="1:4" x14ac:dyDescent="0.25">
      <c r="A1018" s="62"/>
      <c r="D1018" s="62"/>
    </row>
    <row r="1019" spans="1:4" x14ac:dyDescent="0.25">
      <c r="A1019" s="62"/>
      <c r="D1019" s="62"/>
    </row>
    <row r="1020" spans="1:4" x14ac:dyDescent="0.25">
      <c r="A1020" s="62"/>
      <c r="D1020" s="62"/>
    </row>
    <row r="1021" spans="1:4" x14ac:dyDescent="0.25">
      <c r="A1021" s="62"/>
      <c r="D1021" s="62"/>
    </row>
    <row r="1022" spans="1:4" x14ac:dyDescent="0.25">
      <c r="A1022" s="62"/>
      <c r="D1022" s="62"/>
    </row>
    <row r="1023" spans="1:4" x14ac:dyDescent="0.25">
      <c r="A1023" s="62"/>
      <c r="D1023" s="62"/>
    </row>
    <row r="1024" spans="1:4" x14ac:dyDescent="0.25">
      <c r="A1024" s="62"/>
      <c r="D1024" s="62"/>
    </row>
    <row r="1025" spans="1:4" x14ac:dyDescent="0.25">
      <c r="A1025" s="62"/>
      <c r="D1025" s="62"/>
    </row>
    <row r="1026" spans="1:4" x14ac:dyDescent="0.25">
      <c r="A1026" s="62"/>
      <c r="D1026" s="62"/>
    </row>
    <row r="1027" spans="1:4" x14ac:dyDescent="0.25">
      <c r="A1027" s="62"/>
      <c r="D1027" s="62"/>
    </row>
    <row r="1028" spans="1:4" x14ac:dyDescent="0.25">
      <c r="A1028" s="62"/>
      <c r="D1028" s="62"/>
    </row>
    <row r="1029" spans="1:4" x14ac:dyDescent="0.25">
      <c r="A1029" s="62"/>
      <c r="D1029" s="62"/>
    </row>
    <row r="1030" spans="1:4" x14ac:dyDescent="0.25">
      <c r="A1030" s="62"/>
      <c r="D1030" s="62"/>
    </row>
    <row r="1031" spans="1:4" x14ac:dyDescent="0.25">
      <c r="A1031" s="62"/>
      <c r="D1031" s="62"/>
    </row>
    <row r="1032" spans="1:4" x14ac:dyDescent="0.25">
      <c r="A1032" s="62"/>
      <c r="D1032" s="62"/>
    </row>
    <row r="1033" spans="1:4" x14ac:dyDescent="0.25">
      <c r="A1033" s="62"/>
      <c r="D1033" s="62"/>
    </row>
    <row r="1034" spans="1:4" x14ac:dyDescent="0.25">
      <c r="A1034" s="62"/>
      <c r="D1034" s="62"/>
    </row>
    <row r="1035" spans="1:4" x14ac:dyDescent="0.25">
      <c r="A1035" s="62"/>
      <c r="D1035" s="62"/>
    </row>
    <row r="1036" spans="1:4" x14ac:dyDescent="0.25">
      <c r="A1036" s="62"/>
      <c r="D1036" s="62"/>
    </row>
    <row r="1037" spans="1:4" x14ac:dyDescent="0.25">
      <c r="A1037" s="62"/>
      <c r="D1037" s="62"/>
    </row>
    <row r="1038" spans="1:4" x14ac:dyDescent="0.25">
      <c r="A1038" s="62"/>
      <c r="D1038" s="62"/>
    </row>
    <row r="1039" spans="1:4" x14ac:dyDescent="0.25">
      <c r="A1039" s="62"/>
      <c r="D1039" s="62"/>
    </row>
    <row r="1040" spans="1:4" x14ac:dyDescent="0.25">
      <c r="A1040" s="62"/>
      <c r="D1040" s="62"/>
    </row>
    <row r="1041" spans="1:4" x14ac:dyDescent="0.25">
      <c r="A1041" s="62"/>
      <c r="D1041" s="62"/>
    </row>
    <row r="1042" spans="1:4" x14ac:dyDescent="0.25">
      <c r="A1042" s="62"/>
      <c r="D1042" s="62"/>
    </row>
    <row r="1043" spans="1:4" x14ac:dyDescent="0.25">
      <c r="A1043" s="62"/>
      <c r="D1043" s="62"/>
    </row>
    <row r="1044" spans="1:4" x14ac:dyDescent="0.25">
      <c r="A1044" s="62"/>
      <c r="D1044" s="62"/>
    </row>
    <row r="1045" spans="1:4" x14ac:dyDescent="0.25">
      <c r="A1045" s="62"/>
      <c r="D1045" s="62"/>
    </row>
    <row r="1046" spans="1:4" x14ac:dyDescent="0.25">
      <c r="A1046" s="62"/>
      <c r="D1046" s="62"/>
    </row>
    <row r="1047" spans="1:4" x14ac:dyDescent="0.25">
      <c r="A1047" s="62"/>
      <c r="D1047" s="62"/>
    </row>
    <row r="1048" spans="1:4" x14ac:dyDescent="0.25">
      <c r="A1048" s="62"/>
      <c r="D1048" s="62"/>
    </row>
    <row r="1049" spans="1:4" x14ac:dyDescent="0.25">
      <c r="A1049" s="62"/>
      <c r="D1049" s="62"/>
    </row>
    <row r="1050" spans="1:4" x14ac:dyDescent="0.25">
      <c r="A1050" s="62"/>
      <c r="D1050" s="62"/>
    </row>
    <row r="1051" spans="1:4" x14ac:dyDescent="0.25">
      <c r="A1051" s="62"/>
      <c r="D1051" s="62"/>
    </row>
    <row r="1052" spans="1:4" x14ac:dyDescent="0.25">
      <c r="A1052" s="62"/>
      <c r="D1052" s="62"/>
    </row>
    <row r="1053" spans="1:4" x14ac:dyDescent="0.25">
      <c r="A1053" s="62"/>
      <c r="D1053" s="62"/>
    </row>
    <row r="1054" spans="1:4" x14ac:dyDescent="0.25">
      <c r="A1054" s="62"/>
      <c r="D1054" s="62"/>
    </row>
    <row r="1055" spans="1:4" x14ac:dyDescent="0.25">
      <c r="A1055" s="62"/>
      <c r="D1055" s="62"/>
    </row>
    <row r="1056" spans="1:4" x14ac:dyDescent="0.25">
      <c r="A1056" s="62"/>
      <c r="D1056" s="62"/>
    </row>
    <row r="1057" spans="1:4" x14ac:dyDescent="0.25">
      <c r="A1057" s="62"/>
      <c r="D1057" s="62"/>
    </row>
    <row r="1058" spans="1:4" x14ac:dyDescent="0.25">
      <c r="A1058" s="62"/>
      <c r="D1058" s="62"/>
    </row>
    <row r="1059" spans="1:4" x14ac:dyDescent="0.25">
      <c r="A1059" s="62"/>
      <c r="D1059" s="62"/>
    </row>
    <row r="1060" spans="1:4" x14ac:dyDescent="0.25">
      <c r="A1060" s="62"/>
      <c r="D1060" s="62"/>
    </row>
    <row r="1061" spans="1:4" x14ac:dyDescent="0.25">
      <c r="A1061" s="62"/>
      <c r="D1061" s="62"/>
    </row>
    <row r="1062" spans="1:4" x14ac:dyDescent="0.25">
      <c r="A1062" s="62"/>
      <c r="D1062" s="62"/>
    </row>
    <row r="1063" spans="1:4" x14ac:dyDescent="0.25">
      <c r="A1063" s="62"/>
      <c r="D1063" s="62"/>
    </row>
    <row r="1064" spans="1:4" x14ac:dyDescent="0.25">
      <c r="A1064" s="62"/>
      <c r="D1064" s="62"/>
    </row>
    <row r="1065" spans="1:4" x14ac:dyDescent="0.25">
      <c r="A1065" s="62"/>
      <c r="D1065" s="62"/>
    </row>
    <row r="1066" spans="1:4" x14ac:dyDescent="0.25">
      <c r="A1066" s="62"/>
      <c r="D1066" s="62"/>
    </row>
    <row r="1067" spans="1:4" x14ac:dyDescent="0.25">
      <c r="A1067" s="62"/>
      <c r="D1067" s="62"/>
    </row>
    <row r="1068" spans="1:4" x14ac:dyDescent="0.25">
      <c r="A1068" s="62"/>
      <c r="D1068" s="62"/>
    </row>
    <row r="1069" spans="1:4" x14ac:dyDescent="0.25">
      <c r="A1069" s="62"/>
      <c r="D1069" s="62"/>
    </row>
    <row r="1070" spans="1:4" x14ac:dyDescent="0.25">
      <c r="A1070" s="62"/>
      <c r="D1070" s="62"/>
    </row>
    <row r="1071" spans="1:4" x14ac:dyDescent="0.25">
      <c r="A1071" s="62"/>
      <c r="D1071" s="62"/>
    </row>
    <row r="1072" spans="1:4" x14ac:dyDescent="0.25">
      <c r="A1072" s="62"/>
      <c r="D1072" s="62"/>
    </row>
    <row r="1073" spans="1:4" x14ac:dyDescent="0.25">
      <c r="A1073" s="62"/>
      <c r="D1073" s="62"/>
    </row>
    <row r="1074" spans="1:4" x14ac:dyDescent="0.25">
      <c r="A1074" s="62"/>
      <c r="D1074" s="62"/>
    </row>
    <row r="1075" spans="1:4" x14ac:dyDescent="0.25">
      <c r="A1075" s="62"/>
      <c r="D1075" s="62"/>
    </row>
    <row r="1076" spans="1:4" x14ac:dyDescent="0.25">
      <c r="A1076" s="62"/>
      <c r="D1076" s="62"/>
    </row>
    <row r="1077" spans="1:4" x14ac:dyDescent="0.25">
      <c r="A1077" s="62"/>
      <c r="D1077" s="62"/>
    </row>
    <row r="1078" spans="1:4" x14ac:dyDescent="0.25">
      <c r="A1078" s="62"/>
      <c r="D1078" s="62"/>
    </row>
    <row r="1079" spans="1:4" x14ac:dyDescent="0.25">
      <c r="A1079" s="62"/>
      <c r="D1079" s="62"/>
    </row>
    <row r="1080" spans="1:4" x14ac:dyDescent="0.25">
      <c r="A1080" s="62"/>
      <c r="D1080" s="62"/>
    </row>
    <row r="1081" spans="1:4" x14ac:dyDescent="0.25">
      <c r="A1081" s="62"/>
      <c r="D1081" s="62"/>
    </row>
    <row r="1082" spans="1:4" x14ac:dyDescent="0.25">
      <c r="A1082" s="62"/>
      <c r="D1082" s="62"/>
    </row>
    <row r="1083" spans="1:4" x14ac:dyDescent="0.25">
      <c r="A1083" s="62"/>
      <c r="D1083" s="62"/>
    </row>
    <row r="1084" spans="1:4" x14ac:dyDescent="0.25">
      <c r="A1084" s="62"/>
      <c r="D1084" s="62"/>
    </row>
    <row r="1085" spans="1:4" x14ac:dyDescent="0.25">
      <c r="A1085" s="62"/>
      <c r="D1085" s="62"/>
    </row>
    <row r="1086" spans="1:4" x14ac:dyDescent="0.25">
      <c r="A1086" s="62"/>
      <c r="D1086" s="62"/>
    </row>
    <row r="1087" spans="1:4" x14ac:dyDescent="0.25">
      <c r="A1087" s="62"/>
      <c r="D1087" s="62"/>
    </row>
    <row r="1088" spans="1:4" x14ac:dyDescent="0.25">
      <c r="A1088" s="62"/>
      <c r="D1088" s="62"/>
    </row>
    <row r="1089" spans="1:4" x14ac:dyDescent="0.25">
      <c r="A1089" s="62"/>
      <c r="D1089" s="62"/>
    </row>
    <row r="1090" spans="1:4" x14ac:dyDescent="0.25">
      <c r="A1090" s="62"/>
      <c r="D1090" s="62"/>
    </row>
    <row r="1091" spans="1:4" x14ac:dyDescent="0.25">
      <c r="A1091" s="62"/>
      <c r="D1091" s="62"/>
    </row>
    <row r="1092" spans="1:4" x14ac:dyDescent="0.25">
      <c r="A1092" s="62"/>
      <c r="D1092" s="62"/>
    </row>
    <row r="1093" spans="1:4" x14ac:dyDescent="0.25">
      <c r="A1093" s="62"/>
      <c r="D1093" s="62"/>
    </row>
    <row r="1094" spans="1:4" x14ac:dyDescent="0.25">
      <c r="A1094" s="62"/>
      <c r="D1094" s="62"/>
    </row>
    <row r="1095" spans="1:4" x14ac:dyDescent="0.25">
      <c r="A1095" s="62"/>
      <c r="D1095" s="62"/>
    </row>
    <row r="1096" spans="1:4" x14ac:dyDescent="0.25">
      <c r="A1096" s="62"/>
      <c r="D1096" s="62"/>
    </row>
    <row r="1097" spans="1:4" x14ac:dyDescent="0.25">
      <c r="A1097" s="62"/>
      <c r="D1097" s="62"/>
    </row>
    <row r="1098" spans="1:4" x14ac:dyDescent="0.25">
      <c r="A1098" s="62"/>
      <c r="D1098" s="62"/>
    </row>
    <row r="1099" spans="1:4" x14ac:dyDescent="0.25">
      <c r="A1099" s="62"/>
      <c r="D1099" s="62"/>
    </row>
    <row r="1100" spans="1:4" x14ac:dyDescent="0.25">
      <c r="A1100" s="62"/>
      <c r="D1100" s="62"/>
    </row>
    <row r="1101" spans="1:4" x14ac:dyDescent="0.25">
      <c r="A1101" s="62"/>
      <c r="D1101" s="62"/>
    </row>
    <row r="1102" spans="1:4" x14ac:dyDescent="0.25">
      <c r="A1102" s="62"/>
      <c r="D1102" s="62"/>
    </row>
    <row r="1103" spans="1:4" x14ac:dyDescent="0.25">
      <c r="A1103" s="62"/>
      <c r="D1103" s="62"/>
    </row>
    <row r="1104" spans="1:4" x14ac:dyDescent="0.25">
      <c r="A1104" s="62"/>
      <c r="D1104" s="62"/>
    </row>
    <row r="1105" spans="1:4" x14ac:dyDescent="0.25">
      <c r="A1105" s="62"/>
      <c r="D1105" s="62"/>
    </row>
    <row r="1106" spans="1:4" x14ac:dyDescent="0.25">
      <c r="A1106" s="62"/>
      <c r="D1106" s="62"/>
    </row>
    <row r="1107" spans="1:4" x14ac:dyDescent="0.25">
      <c r="A1107" s="62"/>
      <c r="D1107" s="62"/>
    </row>
    <row r="1108" spans="1:4" x14ac:dyDescent="0.25">
      <c r="A1108" s="62"/>
      <c r="D1108" s="62"/>
    </row>
    <row r="1109" spans="1:4" x14ac:dyDescent="0.25">
      <c r="A1109" s="62"/>
      <c r="D1109" s="62"/>
    </row>
    <row r="1110" spans="1:4" x14ac:dyDescent="0.25">
      <c r="A1110" s="62"/>
      <c r="D1110" s="62"/>
    </row>
    <row r="1111" spans="1:4" x14ac:dyDescent="0.25">
      <c r="A1111" s="62"/>
      <c r="D1111" s="62"/>
    </row>
    <row r="1112" spans="1:4" x14ac:dyDescent="0.25">
      <c r="A1112" s="62"/>
      <c r="D1112" s="62"/>
    </row>
    <row r="1113" spans="1:4" x14ac:dyDescent="0.25">
      <c r="A1113" s="62"/>
      <c r="D1113" s="62"/>
    </row>
    <row r="1114" spans="1:4" x14ac:dyDescent="0.25">
      <c r="A1114" s="62"/>
      <c r="D1114" s="62"/>
    </row>
    <row r="1115" spans="1:4" x14ac:dyDescent="0.25">
      <c r="A1115" s="62"/>
      <c r="D1115" s="62"/>
    </row>
    <row r="1116" spans="1:4" x14ac:dyDescent="0.25">
      <c r="A1116" s="62"/>
      <c r="D1116" s="62"/>
    </row>
    <row r="1117" spans="1:4" x14ac:dyDescent="0.25">
      <c r="A1117" s="62"/>
      <c r="D1117" s="62"/>
    </row>
    <row r="1118" spans="1:4" x14ac:dyDescent="0.25">
      <c r="A1118" s="62"/>
      <c r="D1118" s="62"/>
    </row>
    <row r="1119" spans="1:4" x14ac:dyDescent="0.25">
      <c r="A1119" s="62"/>
      <c r="D1119" s="62"/>
    </row>
    <row r="1120" spans="1:4" x14ac:dyDescent="0.25">
      <c r="A1120" s="62"/>
      <c r="D1120" s="62"/>
    </row>
    <row r="1121" spans="1:4" x14ac:dyDescent="0.25">
      <c r="A1121" s="62"/>
      <c r="D1121" s="62"/>
    </row>
    <row r="1122" spans="1:4" x14ac:dyDescent="0.25">
      <c r="A1122" s="62"/>
      <c r="D1122" s="62"/>
    </row>
    <row r="1123" spans="1:4" x14ac:dyDescent="0.25">
      <c r="A1123" s="62"/>
      <c r="D1123" s="62"/>
    </row>
    <row r="1124" spans="1:4" x14ac:dyDescent="0.25">
      <c r="A1124" s="62"/>
      <c r="D1124" s="62"/>
    </row>
    <row r="1125" spans="1:4" x14ac:dyDescent="0.25">
      <c r="A1125" s="62"/>
      <c r="D1125" s="62"/>
    </row>
    <row r="1126" spans="1:4" x14ac:dyDescent="0.25">
      <c r="A1126" s="62"/>
      <c r="D1126" s="62"/>
    </row>
    <row r="1127" spans="1:4" x14ac:dyDescent="0.25">
      <c r="A1127" s="62"/>
      <c r="D1127" s="62"/>
    </row>
    <row r="1128" spans="1:4" x14ac:dyDescent="0.25">
      <c r="A1128" s="62"/>
      <c r="D1128" s="62"/>
    </row>
    <row r="1129" spans="1:4" x14ac:dyDescent="0.25">
      <c r="A1129" s="62"/>
      <c r="D1129" s="62"/>
    </row>
    <row r="1130" spans="1:4" x14ac:dyDescent="0.25">
      <c r="A1130" s="62"/>
      <c r="D1130" s="62"/>
    </row>
    <row r="1131" spans="1:4" x14ac:dyDescent="0.25">
      <c r="A1131" s="62"/>
      <c r="D1131" s="62"/>
    </row>
    <row r="1132" spans="1:4" x14ac:dyDescent="0.25">
      <c r="A1132" s="62"/>
      <c r="D1132" s="62"/>
    </row>
    <row r="1133" spans="1:4" x14ac:dyDescent="0.25">
      <c r="A1133" s="62"/>
      <c r="D1133" s="62"/>
    </row>
    <row r="1134" spans="1:4" x14ac:dyDescent="0.25">
      <c r="A1134" s="62"/>
      <c r="D1134" s="62"/>
    </row>
    <row r="1135" spans="1:4" x14ac:dyDescent="0.25">
      <c r="A1135" s="62"/>
      <c r="D1135" s="62"/>
    </row>
    <row r="1136" spans="1:4" x14ac:dyDescent="0.25">
      <c r="A1136" s="62"/>
      <c r="D1136" s="62"/>
    </row>
    <row r="1137" spans="1:4" x14ac:dyDescent="0.25">
      <c r="A1137" s="62"/>
      <c r="D1137" s="62"/>
    </row>
    <row r="1138" spans="1:4" x14ac:dyDescent="0.25">
      <c r="A1138" s="62"/>
      <c r="D1138" s="62"/>
    </row>
    <row r="1139" spans="1:4" x14ac:dyDescent="0.25">
      <c r="A1139" s="62"/>
      <c r="D1139" s="62"/>
    </row>
    <row r="1140" spans="1:4" x14ac:dyDescent="0.25">
      <c r="A1140" s="62"/>
      <c r="D1140" s="62"/>
    </row>
    <row r="1141" spans="1:4" x14ac:dyDescent="0.25">
      <c r="A1141" s="62"/>
      <c r="D1141" s="62"/>
    </row>
    <row r="1142" spans="1:4" x14ac:dyDescent="0.25">
      <c r="A1142" s="62"/>
      <c r="D1142" s="62"/>
    </row>
    <row r="1143" spans="1:4" x14ac:dyDescent="0.25">
      <c r="A1143" s="62"/>
      <c r="D1143" s="62"/>
    </row>
    <row r="1144" spans="1:4" x14ac:dyDescent="0.25">
      <c r="A1144" s="62"/>
      <c r="D1144" s="62"/>
    </row>
    <row r="1145" spans="1:4" x14ac:dyDescent="0.25">
      <c r="A1145" s="62"/>
      <c r="D1145" s="62"/>
    </row>
    <row r="1146" spans="1:4" x14ac:dyDescent="0.25">
      <c r="A1146" s="62"/>
      <c r="D1146" s="62"/>
    </row>
    <row r="1147" spans="1:4" x14ac:dyDescent="0.25">
      <c r="A1147" s="62"/>
      <c r="D1147" s="62"/>
    </row>
    <row r="1148" spans="1:4" x14ac:dyDescent="0.25">
      <c r="A1148" s="62"/>
      <c r="D1148" s="62"/>
    </row>
    <row r="1149" spans="1:4" x14ac:dyDescent="0.25">
      <c r="A1149" s="62"/>
      <c r="D1149" s="62"/>
    </row>
    <row r="1150" spans="1:4" x14ac:dyDescent="0.25">
      <c r="A1150" s="62"/>
      <c r="D1150" s="62"/>
    </row>
    <row r="1151" spans="1:4" x14ac:dyDescent="0.25">
      <c r="A1151" s="62"/>
      <c r="D1151" s="62"/>
    </row>
    <row r="1152" spans="1:4" x14ac:dyDescent="0.25">
      <c r="A1152" s="62"/>
      <c r="D1152" s="62"/>
    </row>
    <row r="1153" spans="1:4" x14ac:dyDescent="0.25">
      <c r="A1153" s="62"/>
      <c r="D1153" s="62"/>
    </row>
    <row r="1154" spans="1:4" x14ac:dyDescent="0.25">
      <c r="A1154" s="62"/>
      <c r="D1154" s="62"/>
    </row>
    <row r="1155" spans="1:4" x14ac:dyDescent="0.25">
      <c r="A1155" s="62"/>
      <c r="D1155" s="62"/>
    </row>
    <row r="1156" spans="1:4" x14ac:dyDescent="0.25">
      <c r="A1156" s="62"/>
      <c r="D1156" s="62"/>
    </row>
    <row r="1157" spans="1:4" x14ac:dyDescent="0.25">
      <c r="A1157" s="62"/>
      <c r="D1157" s="62"/>
    </row>
    <row r="1158" spans="1:4" x14ac:dyDescent="0.25">
      <c r="A1158" s="62"/>
      <c r="D1158" s="62"/>
    </row>
    <row r="1159" spans="1:4" x14ac:dyDescent="0.25">
      <c r="A1159" s="62"/>
      <c r="D1159" s="62"/>
    </row>
    <row r="1160" spans="1:4" x14ac:dyDescent="0.25">
      <c r="A1160" s="62"/>
      <c r="D1160" s="62"/>
    </row>
    <row r="1161" spans="1:4" x14ac:dyDescent="0.25">
      <c r="A1161" s="62"/>
      <c r="D1161" s="62"/>
    </row>
    <row r="1162" spans="1:4" x14ac:dyDescent="0.25">
      <c r="A1162" s="62"/>
      <c r="D1162" s="62"/>
    </row>
    <row r="1163" spans="1:4" x14ac:dyDescent="0.25">
      <c r="A1163" s="62"/>
      <c r="D1163" s="62"/>
    </row>
    <row r="1164" spans="1:4" x14ac:dyDescent="0.25">
      <c r="A1164" s="62"/>
      <c r="D1164" s="62"/>
    </row>
    <row r="1165" spans="1:4" x14ac:dyDescent="0.25">
      <c r="A1165" s="62"/>
      <c r="D1165" s="62"/>
    </row>
    <row r="1166" spans="1:4" x14ac:dyDescent="0.25">
      <c r="A1166" s="62"/>
      <c r="D1166" s="62"/>
    </row>
    <row r="1167" spans="1:4" x14ac:dyDescent="0.25">
      <c r="A1167" s="62"/>
      <c r="D1167" s="62"/>
    </row>
    <row r="1168" spans="1:4" x14ac:dyDescent="0.25">
      <c r="A1168" s="62"/>
      <c r="D1168" s="62"/>
    </row>
    <row r="1169" spans="1:4" x14ac:dyDescent="0.25">
      <c r="A1169" s="62"/>
      <c r="D1169" s="62"/>
    </row>
    <row r="1170" spans="1:4" x14ac:dyDescent="0.25">
      <c r="A1170" s="62"/>
      <c r="D1170" s="62"/>
    </row>
    <row r="1171" spans="1:4" x14ac:dyDescent="0.25">
      <c r="A1171" s="62"/>
      <c r="D1171" s="62"/>
    </row>
    <row r="1172" spans="1:4" x14ac:dyDescent="0.25">
      <c r="A1172" s="62"/>
      <c r="D1172" s="62"/>
    </row>
    <row r="1173" spans="1:4" x14ac:dyDescent="0.25">
      <c r="A1173" s="62"/>
      <c r="D1173" s="62"/>
    </row>
    <row r="1174" spans="1:4" x14ac:dyDescent="0.25">
      <c r="A1174" s="62"/>
      <c r="D1174" s="62"/>
    </row>
    <row r="1175" spans="1:4" x14ac:dyDescent="0.25">
      <c r="A1175" s="62"/>
      <c r="D1175" s="62"/>
    </row>
    <row r="1176" spans="1:4" x14ac:dyDescent="0.25">
      <c r="A1176" s="62"/>
      <c r="D1176" s="62"/>
    </row>
    <row r="1177" spans="1:4" x14ac:dyDescent="0.25">
      <c r="A1177" s="62"/>
      <c r="D1177" s="62"/>
    </row>
    <row r="1178" spans="1:4" x14ac:dyDescent="0.25">
      <c r="A1178" s="62"/>
      <c r="D1178" s="62"/>
    </row>
    <row r="1179" spans="1:4" x14ac:dyDescent="0.25">
      <c r="A1179" s="62"/>
      <c r="D1179" s="62"/>
    </row>
    <row r="1180" spans="1:4" x14ac:dyDescent="0.25">
      <c r="A1180" s="62"/>
      <c r="D1180" s="62"/>
    </row>
    <row r="1181" spans="1:4" x14ac:dyDescent="0.25">
      <c r="A1181" s="62"/>
      <c r="D1181" s="62"/>
    </row>
    <row r="1182" spans="1:4" x14ac:dyDescent="0.25">
      <c r="A1182" s="62"/>
      <c r="D1182" s="62"/>
    </row>
    <row r="1183" spans="1:4" x14ac:dyDescent="0.25">
      <c r="A1183" s="62"/>
      <c r="D1183" s="62"/>
    </row>
    <row r="1184" spans="1:4" x14ac:dyDescent="0.25">
      <c r="A1184" s="62"/>
      <c r="D1184" s="62"/>
    </row>
    <row r="1185" spans="1:4" x14ac:dyDescent="0.25">
      <c r="A1185" s="62"/>
      <c r="D1185" s="62"/>
    </row>
    <row r="1186" spans="1:4" x14ac:dyDescent="0.25">
      <c r="A1186" s="62"/>
      <c r="D1186" s="62"/>
    </row>
    <row r="1187" spans="1:4" x14ac:dyDescent="0.25">
      <c r="A1187" s="62"/>
      <c r="D1187" s="62"/>
    </row>
    <row r="1188" spans="1:4" x14ac:dyDescent="0.25">
      <c r="A1188" s="62"/>
      <c r="D1188" s="62"/>
    </row>
    <row r="1189" spans="1:4" x14ac:dyDescent="0.25">
      <c r="A1189" s="62"/>
      <c r="D1189" s="62"/>
    </row>
    <row r="1190" spans="1:4" x14ac:dyDescent="0.25">
      <c r="A1190" s="62"/>
      <c r="D1190" s="62"/>
    </row>
    <row r="1191" spans="1:4" x14ac:dyDescent="0.25">
      <c r="A1191" s="62"/>
      <c r="D1191" s="62"/>
    </row>
    <row r="1192" spans="1:4" x14ac:dyDescent="0.25">
      <c r="A1192" s="62"/>
      <c r="D1192" s="62"/>
    </row>
    <row r="1193" spans="1:4" x14ac:dyDescent="0.25">
      <c r="A1193" s="62"/>
      <c r="D1193" s="62"/>
    </row>
    <row r="1194" spans="1:4" x14ac:dyDescent="0.25">
      <c r="A1194" s="62"/>
      <c r="D1194" s="62"/>
    </row>
    <row r="1195" spans="1:4" x14ac:dyDescent="0.25">
      <c r="A1195" s="62"/>
      <c r="D1195" s="62"/>
    </row>
    <row r="1196" spans="1:4" x14ac:dyDescent="0.25">
      <c r="A1196" s="62"/>
      <c r="D1196" s="62"/>
    </row>
    <row r="1197" spans="1:4" x14ac:dyDescent="0.25">
      <c r="A1197" s="62"/>
      <c r="D1197" s="62"/>
    </row>
    <row r="1198" spans="1:4" x14ac:dyDescent="0.25">
      <c r="A1198" s="62"/>
      <c r="D1198" s="62"/>
    </row>
    <row r="1199" spans="1:4" x14ac:dyDescent="0.25">
      <c r="A1199" s="62"/>
      <c r="D1199" s="62"/>
    </row>
    <row r="1200" spans="1:4" x14ac:dyDescent="0.25">
      <c r="A1200" s="62"/>
      <c r="D1200" s="62"/>
    </row>
    <row r="1201" spans="1:4" x14ac:dyDescent="0.25">
      <c r="A1201" s="62"/>
      <c r="D1201" s="62"/>
    </row>
    <row r="1202" spans="1:4" x14ac:dyDescent="0.25">
      <c r="A1202" s="62"/>
      <c r="D1202" s="62"/>
    </row>
    <row r="1203" spans="1:4" x14ac:dyDescent="0.25">
      <c r="A1203" s="62"/>
      <c r="D1203" s="62"/>
    </row>
    <row r="1204" spans="1:4" x14ac:dyDescent="0.25">
      <c r="A1204" s="62"/>
      <c r="D1204" s="62"/>
    </row>
    <row r="1205" spans="1:4" x14ac:dyDescent="0.25">
      <c r="A1205" s="62"/>
      <c r="D1205" s="62"/>
    </row>
    <row r="1206" spans="1:4" x14ac:dyDescent="0.25">
      <c r="A1206" s="62"/>
      <c r="D1206" s="62"/>
    </row>
    <row r="1207" spans="1:4" x14ac:dyDescent="0.25">
      <c r="A1207" s="62"/>
      <c r="D1207" s="62"/>
    </row>
    <row r="1208" spans="1:4" x14ac:dyDescent="0.25">
      <c r="A1208" s="62"/>
      <c r="D1208" s="62"/>
    </row>
    <row r="1209" spans="1:4" x14ac:dyDescent="0.25">
      <c r="A1209" s="62"/>
      <c r="D1209" s="62"/>
    </row>
    <row r="1210" spans="1:4" x14ac:dyDescent="0.25">
      <c r="A1210" s="62"/>
      <c r="D1210" s="62"/>
    </row>
    <row r="1211" spans="1:4" x14ac:dyDescent="0.25">
      <c r="A1211" s="62"/>
      <c r="D1211" s="62"/>
    </row>
    <row r="1212" spans="1:4" x14ac:dyDescent="0.25">
      <c r="A1212" s="62"/>
      <c r="D1212" s="62"/>
    </row>
    <row r="1213" spans="1:4" x14ac:dyDescent="0.25">
      <c r="A1213" s="62"/>
      <c r="D1213" s="62"/>
    </row>
    <row r="1214" spans="1:4" x14ac:dyDescent="0.25">
      <c r="A1214" s="62"/>
      <c r="D1214" s="62"/>
    </row>
    <row r="1215" spans="1:4" x14ac:dyDescent="0.25">
      <c r="A1215" s="62"/>
      <c r="D1215" s="62"/>
    </row>
    <row r="1216" spans="1:4" x14ac:dyDescent="0.25">
      <c r="A1216" s="62"/>
      <c r="D1216" s="62"/>
    </row>
    <row r="1217" spans="1:4" x14ac:dyDescent="0.25">
      <c r="A1217" s="62"/>
      <c r="D1217" s="62"/>
    </row>
    <row r="1218" spans="1:4" x14ac:dyDescent="0.25">
      <c r="A1218" s="62"/>
      <c r="D1218" s="62"/>
    </row>
    <row r="1219" spans="1:4" x14ac:dyDescent="0.25">
      <c r="A1219" s="62"/>
      <c r="D1219" s="62"/>
    </row>
    <row r="1220" spans="1:4" x14ac:dyDescent="0.25">
      <c r="A1220" s="62"/>
      <c r="D1220" s="62"/>
    </row>
    <row r="1221" spans="1:4" x14ac:dyDescent="0.25">
      <c r="A1221" s="62"/>
      <c r="D1221" s="62"/>
    </row>
    <row r="1222" spans="1:4" x14ac:dyDescent="0.25">
      <c r="A1222" s="62"/>
      <c r="D1222" s="62"/>
    </row>
    <row r="1223" spans="1:4" x14ac:dyDescent="0.25">
      <c r="A1223" s="62"/>
      <c r="D1223" s="62"/>
    </row>
    <row r="1224" spans="1:4" x14ac:dyDescent="0.25">
      <c r="A1224" s="62"/>
      <c r="D1224" s="62"/>
    </row>
    <row r="1225" spans="1:4" x14ac:dyDescent="0.25">
      <c r="A1225" s="62"/>
      <c r="D1225" s="62"/>
    </row>
    <row r="1226" spans="1:4" x14ac:dyDescent="0.25">
      <c r="A1226" s="62"/>
      <c r="D1226" s="62"/>
    </row>
    <row r="1227" spans="1:4" x14ac:dyDescent="0.25">
      <c r="A1227" s="62"/>
      <c r="D1227" s="62"/>
    </row>
    <row r="1228" spans="1:4" x14ac:dyDescent="0.25">
      <c r="A1228" s="62"/>
      <c r="D1228" s="62"/>
    </row>
    <row r="1229" spans="1:4" x14ac:dyDescent="0.25">
      <c r="A1229" s="62"/>
      <c r="D1229" s="62"/>
    </row>
    <row r="1230" spans="1:4" x14ac:dyDescent="0.25">
      <c r="A1230" s="62"/>
      <c r="D1230" s="62"/>
    </row>
    <row r="1231" spans="1:4" x14ac:dyDescent="0.25">
      <c r="A1231" s="62"/>
      <c r="D1231" s="62"/>
    </row>
    <row r="1232" spans="1:4" x14ac:dyDescent="0.25">
      <c r="A1232" s="62"/>
      <c r="D1232" s="62"/>
    </row>
    <row r="1233" spans="1:4" x14ac:dyDescent="0.25">
      <c r="A1233" s="62"/>
      <c r="D1233" s="62"/>
    </row>
    <row r="1234" spans="1:4" x14ac:dyDescent="0.25">
      <c r="A1234" s="62"/>
      <c r="D1234" s="62"/>
    </row>
    <row r="1235" spans="1:4" x14ac:dyDescent="0.25">
      <c r="A1235" s="62"/>
      <c r="D1235" s="62"/>
    </row>
    <row r="1236" spans="1:4" x14ac:dyDescent="0.25">
      <c r="A1236" s="62"/>
      <c r="D1236" s="62"/>
    </row>
    <row r="1237" spans="1:4" x14ac:dyDescent="0.25">
      <c r="A1237" s="62"/>
      <c r="D1237" s="62"/>
    </row>
    <row r="1238" spans="1:4" x14ac:dyDescent="0.25">
      <c r="A1238" s="62"/>
      <c r="D1238" s="62"/>
    </row>
    <row r="1239" spans="1:4" x14ac:dyDescent="0.25">
      <c r="A1239" s="62"/>
      <c r="D1239" s="62"/>
    </row>
    <row r="1240" spans="1:4" x14ac:dyDescent="0.25">
      <c r="A1240" s="62"/>
      <c r="D1240" s="62"/>
    </row>
    <row r="1241" spans="1:4" x14ac:dyDescent="0.25">
      <c r="A1241" s="62"/>
      <c r="D1241" s="62"/>
    </row>
    <row r="1242" spans="1:4" x14ac:dyDescent="0.25">
      <c r="A1242" s="62"/>
      <c r="D1242" s="62"/>
    </row>
    <row r="1243" spans="1:4" x14ac:dyDescent="0.25">
      <c r="A1243" s="62"/>
      <c r="D1243" s="62"/>
    </row>
    <row r="1244" spans="1:4" x14ac:dyDescent="0.25">
      <c r="A1244" s="62"/>
      <c r="D1244" s="62"/>
    </row>
    <row r="1245" spans="1:4" x14ac:dyDescent="0.25">
      <c r="A1245" s="62"/>
      <c r="D1245" s="62"/>
    </row>
    <row r="1246" spans="1:4" x14ac:dyDescent="0.25">
      <c r="A1246" s="62"/>
      <c r="D1246" s="62"/>
    </row>
    <row r="1247" spans="1:4" x14ac:dyDescent="0.25">
      <c r="A1247" s="62"/>
      <c r="D1247" s="62"/>
    </row>
    <row r="1248" spans="1:4" x14ac:dyDescent="0.25">
      <c r="A1248" s="62"/>
      <c r="D1248" s="62"/>
    </row>
    <row r="1249" spans="1:4" x14ac:dyDescent="0.25">
      <c r="A1249" s="62"/>
      <c r="D1249" s="62"/>
    </row>
    <row r="1250" spans="1:4" x14ac:dyDescent="0.25">
      <c r="A1250" s="62"/>
      <c r="D1250" s="62"/>
    </row>
    <row r="1251" spans="1:4" x14ac:dyDescent="0.25">
      <c r="A1251" s="62"/>
      <c r="D1251" s="62"/>
    </row>
    <row r="1252" spans="1:4" x14ac:dyDescent="0.25">
      <c r="A1252" s="62"/>
      <c r="D1252" s="62"/>
    </row>
    <row r="1253" spans="1:4" x14ac:dyDescent="0.25">
      <c r="A1253" s="62"/>
      <c r="D1253" s="62"/>
    </row>
    <row r="1254" spans="1:4" x14ac:dyDescent="0.25">
      <c r="A1254" s="62"/>
      <c r="D1254" s="62"/>
    </row>
    <row r="1255" spans="1:4" x14ac:dyDescent="0.25">
      <c r="A1255" s="62"/>
      <c r="D1255" s="62"/>
    </row>
    <row r="1256" spans="1:4" x14ac:dyDescent="0.25">
      <c r="A1256" s="62"/>
      <c r="D1256" s="62"/>
    </row>
    <row r="1257" spans="1:4" x14ac:dyDescent="0.25">
      <c r="A1257" s="62"/>
      <c r="D1257" s="62"/>
    </row>
    <row r="1258" spans="1:4" x14ac:dyDescent="0.25">
      <c r="A1258" s="62"/>
      <c r="D1258" s="62"/>
    </row>
    <row r="1259" spans="1:4" x14ac:dyDescent="0.25">
      <c r="A1259" s="62"/>
      <c r="D1259" s="62"/>
    </row>
    <row r="1260" spans="1:4" x14ac:dyDescent="0.25">
      <c r="A1260" s="62"/>
      <c r="D1260" s="62"/>
    </row>
    <row r="1261" spans="1:4" x14ac:dyDescent="0.25">
      <c r="A1261" s="62"/>
      <c r="D1261" s="62"/>
    </row>
    <row r="1262" spans="1:4" x14ac:dyDescent="0.25">
      <c r="A1262" s="62"/>
      <c r="D1262" s="62"/>
    </row>
    <row r="1263" spans="1:4" x14ac:dyDescent="0.25">
      <c r="A1263" s="62"/>
      <c r="D1263" s="62"/>
    </row>
    <row r="1264" spans="1:4" x14ac:dyDescent="0.25">
      <c r="A1264" s="62"/>
      <c r="D1264" s="62"/>
    </row>
    <row r="1265" spans="1:4" x14ac:dyDescent="0.25">
      <c r="A1265" s="62"/>
      <c r="D1265" s="62"/>
    </row>
    <row r="1266" spans="1:4" x14ac:dyDescent="0.25">
      <c r="A1266" s="62"/>
      <c r="D1266" s="62"/>
    </row>
    <row r="1267" spans="1:4" x14ac:dyDescent="0.25">
      <c r="A1267" s="62"/>
      <c r="D1267" s="62"/>
    </row>
    <row r="1268" spans="1:4" x14ac:dyDescent="0.25">
      <c r="A1268" s="62"/>
      <c r="D1268" s="62"/>
    </row>
    <row r="1269" spans="1:4" x14ac:dyDescent="0.25">
      <c r="A1269" s="62"/>
      <c r="D1269" s="62"/>
    </row>
    <row r="1270" spans="1:4" x14ac:dyDescent="0.25">
      <c r="A1270" s="62"/>
      <c r="D1270" s="62"/>
    </row>
    <row r="1271" spans="1:4" x14ac:dyDescent="0.25">
      <c r="A1271" s="62"/>
      <c r="D1271" s="62"/>
    </row>
    <row r="1272" spans="1:4" x14ac:dyDescent="0.25">
      <c r="A1272" s="62"/>
      <c r="D1272" s="62"/>
    </row>
    <row r="1273" spans="1:4" x14ac:dyDescent="0.25">
      <c r="A1273" s="62"/>
      <c r="D1273" s="62"/>
    </row>
    <row r="1274" spans="1:4" x14ac:dyDescent="0.25">
      <c r="A1274" s="62"/>
      <c r="D1274" s="62"/>
    </row>
    <row r="1275" spans="1:4" x14ac:dyDescent="0.25">
      <c r="A1275" s="62"/>
      <c r="D1275" s="62"/>
    </row>
    <row r="1276" spans="1:4" x14ac:dyDescent="0.25">
      <c r="A1276" s="62"/>
      <c r="D1276" s="62"/>
    </row>
    <row r="1277" spans="1:4" x14ac:dyDescent="0.25">
      <c r="A1277" s="62"/>
      <c r="D1277" s="62"/>
    </row>
    <row r="1278" spans="1:4" x14ac:dyDescent="0.25">
      <c r="A1278" s="62"/>
      <c r="D1278" s="62"/>
    </row>
    <row r="1279" spans="1:4" x14ac:dyDescent="0.25">
      <c r="A1279" s="62"/>
      <c r="D1279" s="62"/>
    </row>
    <row r="1280" spans="1:4" x14ac:dyDescent="0.25">
      <c r="A1280" s="62"/>
      <c r="D1280" s="62"/>
    </row>
    <row r="1281" spans="1:4" x14ac:dyDescent="0.25">
      <c r="A1281" s="62"/>
      <c r="D1281" s="62"/>
    </row>
    <row r="1282" spans="1:4" x14ac:dyDescent="0.25">
      <c r="A1282" s="62"/>
      <c r="D1282" s="62"/>
    </row>
    <row r="1283" spans="1:4" x14ac:dyDescent="0.25">
      <c r="A1283" s="62"/>
      <c r="D1283" s="62"/>
    </row>
    <row r="1284" spans="1:4" x14ac:dyDescent="0.25">
      <c r="A1284" s="62"/>
      <c r="D1284" s="62"/>
    </row>
    <row r="1285" spans="1:4" x14ac:dyDescent="0.25">
      <c r="A1285" s="62"/>
      <c r="D1285" s="62"/>
    </row>
    <row r="1286" spans="1:4" x14ac:dyDescent="0.25">
      <c r="A1286" s="62"/>
      <c r="D1286" s="62"/>
    </row>
    <row r="1287" spans="1:4" x14ac:dyDescent="0.25">
      <c r="A1287" s="62"/>
      <c r="D1287" s="62"/>
    </row>
    <row r="1288" spans="1:4" x14ac:dyDescent="0.25">
      <c r="A1288" s="62"/>
      <c r="D1288" s="62"/>
    </row>
    <row r="1289" spans="1:4" x14ac:dyDescent="0.25">
      <c r="A1289" s="62"/>
      <c r="D1289" s="62"/>
    </row>
    <row r="1290" spans="1:4" x14ac:dyDescent="0.25">
      <c r="A1290" s="62"/>
      <c r="D1290" s="62"/>
    </row>
    <row r="1291" spans="1:4" x14ac:dyDescent="0.25">
      <c r="A1291" s="62"/>
      <c r="D1291" s="62"/>
    </row>
    <row r="1292" spans="1:4" x14ac:dyDescent="0.25">
      <c r="A1292" s="62"/>
      <c r="D1292" s="62"/>
    </row>
    <row r="1293" spans="1:4" x14ac:dyDescent="0.25">
      <c r="A1293" s="62"/>
      <c r="D1293" s="62"/>
    </row>
    <row r="1294" spans="1:4" x14ac:dyDescent="0.25">
      <c r="A1294" s="62"/>
      <c r="D1294" s="62"/>
    </row>
    <row r="1295" spans="1:4" x14ac:dyDescent="0.25">
      <c r="A1295" s="62"/>
      <c r="D1295" s="62"/>
    </row>
    <row r="1296" spans="1:4" x14ac:dyDescent="0.25">
      <c r="A1296" s="62"/>
      <c r="D1296" s="62"/>
    </row>
    <row r="1297" spans="1:4" x14ac:dyDescent="0.25">
      <c r="A1297" s="62"/>
      <c r="D1297" s="62"/>
    </row>
    <row r="1298" spans="1:4" x14ac:dyDescent="0.25">
      <c r="A1298" s="62"/>
      <c r="D1298" s="62"/>
    </row>
    <row r="1299" spans="1:4" x14ac:dyDescent="0.25">
      <c r="A1299" s="62"/>
      <c r="D1299" s="62"/>
    </row>
    <row r="1300" spans="1:4" x14ac:dyDescent="0.25">
      <c r="A1300" s="62"/>
      <c r="D1300" s="62"/>
    </row>
    <row r="1301" spans="1:4" x14ac:dyDescent="0.25">
      <c r="A1301" s="62"/>
      <c r="D1301" s="62"/>
    </row>
    <row r="1302" spans="1:4" x14ac:dyDescent="0.25">
      <c r="A1302" s="62"/>
      <c r="D1302" s="62"/>
    </row>
    <row r="1303" spans="1:4" x14ac:dyDescent="0.25">
      <c r="A1303" s="62"/>
      <c r="D1303" s="62"/>
    </row>
    <row r="1304" spans="1:4" x14ac:dyDescent="0.25">
      <c r="A1304" s="62"/>
      <c r="D1304" s="62"/>
    </row>
    <row r="1305" spans="1:4" x14ac:dyDescent="0.25">
      <c r="A1305" s="62"/>
      <c r="D1305" s="62"/>
    </row>
    <row r="1306" spans="1:4" x14ac:dyDescent="0.25">
      <c r="A1306" s="62"/>
      <c r="D1306" s="62"/>
    </row>
    <row r="1307" spans="1:4" x14ac:dyDescent="0.25">
      <c r="A1307" s="62"/>
      <c r="D1307" s="62"/>
    </row>
    <row r="1308" spans="1:4" x14ac:dyDescent="0.25">
      <c r="A1308" s="62"/>
      <c r="D1308" s="62"/>
    </row>
    <row r="1309" spans="1:4" x14ac:dyDescent="0.25">
      <c r="A1309" s="62"/>
      <c r="D1309" s="62"/>
    </row>
    <row r="1310" spans="1:4" x14ac:dyDescent="0.25">
      <c r="A1310" s="62"/>
      <c r="D1310" s="62"/>
    </row>
    <row r="1311" spans="1:4" x14ac:dyDescent="0.25">
      <c r="A1311" s="62"/>
      <c r="D1311" s="62"/>
    </row>
    <row r="1312" spans="1:4" x14ac:dyDescent="0.25">
      <c r="A1312" s="62"/>
      <c r="D1312" s="62"/>
    </row>
    <row r="1313" spans="1:4" x14ac:dyDescent="0.25">
      <c r="A1313" s="62"/>
      <c r="D1313" s="62"/>
    </row>
    <row r="1314" spans="1:4" x14ac:dyDescent="0.25">
      <c r="A1314" s="62"/>
      <c r="D1314" s="62"/>
    </row>
    <row r="1315" spans="1:4" x14ac:dyDescent="0.25">
      <c r="A1315" s="62"/>
      <c r="D1315" s="62"/>
    </row>
    <row r="1316" spans="1:4" x14ac:dyDescent="0.25">
      <c r="A1316" s="62"/>
      <c r="D1316" s="62"/>
    </row>
    <row r="1317" spans="1:4" x14ac:dyDescent="0.25">
      <c r="A1317" s="62"/>
      <c r="D1317" s="62"/>
    </row>
    <row r="1318" spans="1:4" x14ac:dyDescent="0.25">
      <c r="A1318" s="62"/>
      <c r="D1318" s="62"/>
    </row>
    <row r="1319" spans="1:4" x14ac:dyDescent="0.25">
      <c r="A1319" s="62"/>
      <c r="D1319" s="62"/>
    </row>
    <row r="1320" spans="1:4" x14ac:dyDescent="0.25">
      <c r="A1320" s="62"/>
      <c r="D1320" s="62"/>
    </row>
    <row r="1321" spans="1:4" x14ac:dyDescent="0.25">
      <c r="A1321" s="62"/>
      <c r="D1321" s="62"/>
    </row>
    <row r="1322" spans="1:4" x14ac:dyDescent="0.25">
      <c r="A1322" s="62"/>
      <c r="D1322" s="62"/>
    </row>
    <row r="1323" spans="1:4" x14ac:dyDescent="0.25">
      <c r="A1323" s="62"/>
      <c r="D1323" s="62"/>
    </row>
    <row r="1324" spans="1:4" x14ac:dyDescent="0.25">
      <c r="A1324" s="62"/>
      <c r="D1324" s="62"/>
    </row>
    <row r="1325" spans="1:4" x14ac:dyDescent="0.25">
      <c r="A1325" s="62"/>
      <c r="D1325" s="62"/>
    </row>
    <row r="1326" spans="1:4" x14ac:dyDescent="0.25">
      <c r="A1326" s="62"/>
      <c r="D1326" s="62"/>
    </row>
    <row r="1327" spans="1:4" x14ac:dyDescent="0.25">
      <c r="A1327" s="62"/>
      <c r="D1327" s="62"/>
    </row>
    <row r="1328" spans="1:4" x14ac:dyDescent="0.25">
      <c r="A1328" s="62"/>
      <c r="D1328" s="62"/>
    </row>
    <row r="1329" spans="1:4" x14ac:dyDescent="0.25">
      <c r="A1329" s="62"/>
      <c r="D1329" s="62"/>
    </row>
    <row r="1330" spans="1:4" x14ac:dyDescent="0.25">
      <c r="A1330" s="62"/>
      <c r="D1330" s="62"/>
    </row>
    <row r="1331" spans="1:4" x14ac:dyDescent="0.25">
      <c r="A1331" s="62"/>
      <c r="D1331" s="62"/>
    </row>
    <row r="1332" spans="1:4" x14ac:dyDescent="0.25">
      <c r="A1332" s="62"/>
      <c r="D1332" s="62"/>
    </row>
    <row r="1333" spans="1:4" x14ac:dyDescent="0.25">
      <c r="A1333" s="62"/>
      <c r="D1333" s="62"/>
    </row>
    <row r="1334" spans="1:4" x14ac:dyDescent="0.25">
      <c r="A1334" s="62"/>
      <c r="D1334" s="62"/>
    </row>
    <row r="1335" spans="1:4" x14ac:dyDescent="0.25">
      <c r="A1335" s="62"/>
      <c r="D1335" s="62"/>
    </row>
    <row r="1336" spans="1:4" x14ac:dyDescent="0.25">
      <c r="A1336" s="62"/>
      <c r="D1336" s="62"/>
    </row>
    <row r="1337" spans="1:4" x14ac:dyDescent="0.25">
      <c r="A1337" s="62"/>
      <c r="D1337" s="62"/>
    </row>
    <row r="1338" spans="1:4" x14ac:dyDescent="0.25">
      <c r="A1338" s="62"/>
      <c r="D1338" s="62"/>
    </row>
    <row r="1339" spans="1:4" x14ac:dyDescent="0.25">
      <c r="A1339" s="62"/>
      <c r="D1339" s="62"/>
    </row>
    <row r="1340" spans="1:4" x14ac:dyDescent="0.25">
      <c r="A1340" s="62"/>
      <c r="D1340" s="62"/>
    </row>
    <row r="1341" spans="1:4" x14ac:dyDescent="0.25">
      <c r="A1341" s="62"/>
      <c r="D1341" s="62"/>
    </row>
    <row r="1342" spans="1:4" x14ac:dyDescent="0.25">
      <c r="A1342" s="62"/>
      <c r="D1342" s="62"/>
    </row>
    <row r="1343" spans="1:4" x14ac:dyDescent="0.25">
      <c r="A1343" s="62"/>
      <c r="D1343" s="62"/>
    </row>
    <row r="1344" spans="1:4" x14ac:dyDescent="0.25">
      <c r="A1344" s="62"/>
      <c r="D1344" s="62"/>
    </row>
    <row r="1345" spans="1:4" x14ac:dyDescent="0.25">
      <c r="A1345" s="62"/>
      <c r="D1345" s="62"/>
    </row>
    <row r="1346" spans="1:4" x14ac:dyDescent="0.25">
      <c r="A1346" s="62"/>
      <c r="D1346" s="62"/>
    </row>
    <row r="1347" spans="1:4" x14ac:dyDescent="0.25">
      <c r="A1347" s="62"/>
      <c r="D1347" s="62"/>
    </row>
    <row r="1348" spans="1:4" x14ac:dyDescent="0.25">
      <c r="A1348" s="62"/>
      <c r="D1348" s="62"/>
    </row>
    <row r="1349" spans="1:4" x14ac:dyDescent="0.25">
      <c r="A1349" s="62"/>
      <c r="D1349" s="62"/>
    </row>
    <row r="1350" spans="1:4" x14ac:dyDescent="0.25">
      <c r="A1350" s="62"/>
      <c r="D1350" s="62"/>
    </row>
    <row r="1351" spans="1:4" x14ac:dyDescent="0.25">
      <c r="A1351" s="62"/>
      <c r="D1351" s="62"/>
    </row>
    <row r="1352" spans="1:4" x14ac:dyDescent="0.25">
      <c r="A1352" s="62"/>
      <c r="D1352" s="62"/>
    </row>
    <row r="1353" spans="1:4" x14ac:dyDescent="0.25">
      <c r="A1353" s="62"/>
      <c r="D1353" s="62"/>
    </row>
    <row r="1354" spans="1:4" x14ac:dyDescent="0.25">
      <c r="A1354" s="62"/>
      <c r="D1354" s="62"/>
    </row>
    <row r="1355" spans="1:4" x14ac:dyDescent="0.25">
      <c r="A1355" s="62"/>
      <c r="D1355" s="62"/>
    </row>
    <row r="1356" spans="1:4" x14ac:dyDescent="0.25">
      <c r="A1356" s="62"/>
      <c r="D1356" s="62"/>
    </row>
    <row r="1357" spans="1:4" x14ac:dyDescent="0.25">
      <c r="A1357" s="62"/>
      <c r="D1357" s="62"/>
    </row>
    <row r="1358" spans="1:4" x14ac:dyDescent="0.25">
      <c r="A1358" s="62"/>
      <c r="D1358" s="62"/>
    </row>
    <row r="1359" spans="1:4" x14ac:dyDescent="0.25">
      <c r="A1359" s="62"/>
      <c r="D1359" s="62"/>
    </row>
    <row r="1360" spans="1:4" x14ac:dyDescent="0.25">
      <c r="A1360" s="62"/>
      <c r="D1360" s="62"/>
    </row>
    <row r="1361" spans="1:4" x14ac:dyDescent="0.25">
      <c r="A1361" s="62"/>
      <c r="D1361" s="62"/>
    </row>
    <row r="1362" spans="1:4" x14ac:dyDescent="0.25">
      <c r="A1362" s="62"/>
      <c r="D1362" s="62"/>
    </row>
    <row r="1363" spans="1:4" x14ac:dyDescent="0.25">
      <c r="A1363" s="62"/>
      <c r="D1363" s="62"/>
    </row>
    <row r="1364" spans="1:4" x14ac:dyDescent="0.25">
      <c r="A1364" s="62"/>
      <c r="D1364" s="62"/>
    </row>
    <row r="1365" spans="1:4" x14ac:dyDescent="0.25">
      <c r="A1365" s="62"/>
      <c r="D1365" s="62"/>
    </row>
    <row r="1366" spans="1:4" x14ac:dyDescent="0.25">
      <c r="A1366" s="62"/>
      <c r="D1366" s="62"/>
    </row>
    <row r="1367" spans="1:4" x14ac:dyDescent="0.25">
      <c r="A1367" s="62"/>
      <c r="D1367" s="62"/>
    </row>
    <row r="1368" spans="1:4" x14ac:dyDescent="0.25">
      <c r="A1368" s="62"/>
      <c r="D1368" s="62"/>
    </row>
    <row r="1369" spans="1:4" x14ac:dyDescent="0.25">
      <c r="A1369" s="62"/>
      <c r="D1369" s="62"/>
    </row>
    <row r="1370" spans="1:4" x14ac:dyDescent="0.25">
      <c r="A1370" s="62"/>
      <c r="D1370" s="62"/>
    </row>
    <row r="1371" spans="1:4" x14ac:dyDescent="0.25">
      <c r="A1371" s="62"/>
      <c r="D1371" s="62"/>
    </row>
    <row r="1372" spans="1:4" x14ac:dyDescent="0.25">
      <c r="A1372" s="62"/>
      <c r="D1372" s="62"/>
    </row>
    <row r="1373" spans="1:4" x14ac:dyDescent="0.25">
      <c r="A1373" s="62"/>
      <c r="D1373" s="62"/>
    </row>
    <row r="1374" spans="1:4" x14ac:dyDescent="0.25">
      <c r="A1374" s="62"/>
      <c r="D1374" s="62"/>
    </row>
    <row r="1375" spans="1:4" x14ac:dyDescent="0.25">
      <c r="A1375" s="62"/>
      <c r="D1375" s="62"/>
    </row>
    <row r="1376" spans="1:4" x14ac:dyDescent="0.25">
      <c r="A1376" s="62"/>
      <c r="D1376" s="62"/>
    </row>
    <row r="1377" spans="1:4" x14ac:dyDescent="0.25">
      <c r="A1377" s="62"/>
      <c r="D1377" s="62"/>
    </row>
    <row r="1378" spans="1:4" x14ac:dyDescent="0.25">
      <c r="A1378" s="62"/>
      <c r="D1378" s="62"/>
    </row>
    <row r="1379" spans="1:4" x14ac:dyDescent="0.25">
      <c r="A1379" s="62"/>
      <c r="D1379" s="62"/>
    </row>
    <row r="1380" spans="1:4" x14ac:dyDescent="0.25">
      <c r="A1380" s="62"/>
      <c r="D1380" s="62"/>
    </row>
    <row r="1381" spans="1:4" x14ac:dyDescent="0.25">
      <c r="A1381" s="62"/>
      <c r="D1381" s="62"/>
    </row>
    <row r="1382" spans="1:4" x14ac:dyDescent="0.25">
      <c r="A1382" s="62"/>
      <c r="D1382" s="62"/>
    </row>
    <row r="1383" spans="1:4" x14ac:dyDescent="0.25">
      <c r="A1383" s="62"/>
      <c r="D1383" s="62"/>
    </row>
    <row r="1384" spans="1:4" x14ac:dyDescent="0.25">
      <c r="A1384" s="62"/>
      <c r="D1384" s="62"/>
    </row>
    <row r="1385" spans="1:4" x14ac:dyDescent="0.25">
      <c r="A1385" s="62"/>
      <c r="D1385" s="62"/>
    </row>
    <row r="1386" spans="1:4" x14ac:dyDescent="0.25">
      <c r="A1386" s="62"/>
      <c r="D1386" s="62"/>
    </row>
    <row r="1387" spans="1:4" x14ac:dyDescent="0.25">
      <c r="A1387" s="62"/>
      <c r="D1387" s="62"/>
    </row>
    <row r="1388" spans="1:4" x14ac:dyDescent="0.25">
      <c r="A1388" s="62"/>
      <c r="D1388" s="62"/>
    </row>
    <row r="1389" spans="1:4" x14ac:dyDescent="0.25">
      <c r="A1389" s="62"/>
      <c r="D1389" s="62"/>
    </row>
    <row r="1390" spans="1:4" x14ac:dyDescent="0.25">
      <c r="A1390" s="62"/>
      <c r="D1390" s="62"/>
    </row>
    <row r="1391" spans="1:4" x14ac:dyDescent="0.25">
      <c r="A1391" s="62"/>
      <c r="D1391" s="62"/>
    </row>
    <row r="1392" spans="1:4" x14ac:dyDescent="0.25">
      <c r="A1392" s="62"/>
      <c r="D1392" s="62"/>
    </row>
    <row r="1393" spans="1:4" x14ac:dyDescent="0.25">
      <c r="A1393" s="62"/>
      <c r="D1393" s="62"/>
    </row>
    <row r="1394" spans="1:4" x14ac:dyDescent="0.25">
      <c r="A1394" s="62"/>
      <c r="D1394" s="62"/>
    </row>
    <row r="1395" spans="1:4" x14ac:dyDescent="0.25">
      <c r="A1395" s="62"/>
      <c r="D1395" s="62"/>
    </row>
    <row r="1396" spans="1:4" x14ac:dyDescent="0.25">
      <c r="A1396" s="62"/>
      <c r="D1396" s="62"/>
    </row>
    <row r="1397" spans="1:4" x14ac:dyDescent="0.25">
      <c r="A1397" s="62"/>
      <c r="D1397" s="62"/>
    </row>
    <row r="1398" spans="1:4" x14ac:dyDescent="0.25">
      <c r="A1398" s="62"/>
      <c r="D1398" s="62"/>
    </row>
    <row r="1399" spans="1:4" x14ac:dyDescent="0.25">
      <c r="A1399" s="62"/>
      <c r="D1399" s="62"/>
    </row>
    <row r="1400" spans="1:4" x14ac:dyDescent="0.25">
      <c r="A1400" s="62"/>
      <c r="D1400" s="62"/>
    </row>
    <row r="1401" spans="1:4" x14ac:dyDescent="0.25">
      <c r="A1401" s="62"/>
      <c r="D1401" s="62"/>
    </row>
    <row r="1402" spans="1:4" x14ac:dyDescent="0.25">
      <c r="A1402" s="62"/>
      <c r="D1402" s="62"/>
    </row>
    <row r="1403" spans="1:4" x14ac:dyDescent="0.25">
      <c r="A1403" s="62"/>
      <c r="D1403" s="62"/>
    </row>
    <row r="1404" spans="1:4" x14ac:dyDescent="0.25">
      <c r="A1404" s="62"/>
      <c r="D1404" s="62"/>
    </row>
    <row r="1405" spans="1:4" x14ac:dyDescent="0.25">
      <c r="A1405" s="62"/>
      <c r="D1405" s="62"/>
    </row>
    <row r="1406" spans="1:4" x14ac:dyDescent="0.25">
      <c r="A1406" s="62"/>
      <c r="D1406" s="62"/>
    </row>
    <row r="1407" spans="1:4" x14ac:dyDescent="0.25">
      <c r="A1407" s="62"/>
      <c r="D1407" s="62"/>
    </row>
    <row r="1408" spans="1:4" x14ac:dyDescent="0.25">
      <c r="A1408" s="62"/>
      <c r="D1408" s="62"/>
    </row>
    <row r="1409" spans="1:4" x14ac:dyDescent="0.25">
      <c r="A1409" s="62"/>
      <c r="D1409" s="62"/>
    </row>
    <row r="1410" spans="1:4" x14ac:dyDescent="0.25">
      <c r="A1410" s="62"/>
      <c r="D1410" s="62"/>
    </row>
    <row r="1411" spans="1:4" x14ac:dyDescent="0.25">
      <c r="A1411" s="62"/>
      <c r="D1411" s="62"/>
    </row>
    <row r="1412" spans="1:4" x14ac:dyDescent="0.25">
      <c r="A1412" s="62"/>
      <c r="D1412" s="62"/>
    </row>
    <row r="1413" spans="1:4" x14ac:dyDescent="0.25">
      <c r="A1413" s="62"/>
      <c r="D1413" s="62"/>
    </row>
    <row r="1414" spans="1:4" x14ac:dyDescent="0.25">
      <c r="A1414" s="62"/>
      <c r="D1414" s="62"/>
    </row>
    <row r="1415" spans="1:4" x14ac:dyDescent="0.25">
      <c r="A1415" s="62"/>
      <c r="D1415" s="62"/>
    </row>
    <row r="1416" spans="1:4" x14ac:dyDescent="0.25">
      <c r="A1416" s="62"/>
      <c r="D1416" s="62"/>
    </row>
    <row r="1417" spans="1:4" x14ac:dyDescent="0.25">
      <c r="A1417" s="62"/>
      <c r="D1417" s="62"/>
    </row>
    <row r="1418" spans="1:4" x14ac:dyDescent="0.25">
      <c r="A1418" s="62"/>
      <c r="D1418" s="62"/>
    </row>
    <row r="1419" spans="1:4" x14ac:dyDescent="0.25">
      <c r="A1419" s="62"/>
      <c r="D1419" s="62"/>
    </row>
    <row r="1420" spans="1:4" x14ac:dyDescent="0.25">
      <c r="A1420" s="62"/>
      <c r="D1420" s="62"/>
    </row>
    <row r="1421" spans="1:4" x14ac:dyDescent="0.25">
      <c r="A1421" s="62"/>
      <c r="D1421" s="62"/>
    </row>
    <row r="1422" spans="1:4" x14ac:dyDescent="0.25">
      <c r="A1422" s="62"/>
      <c r="D1422" s="62"/>
    </row>
    <row r="1423" spans="1:4" x14ac:dyDescent="0.25">
      <c r="A1423" s="62"/>
      <c r="D1423" s="62"/>
    </row>
    <row r="1424" spans="1:4" x14ac:dyDescent="0.25">
      <c r="A1424" s="62"/>
      <c r="D1424" s="62"/>
    </row>
    <row r="1425" spans="1:4" x14ac:dyDescent="0.25">
      <c r="A1425" s="62"/>
      <c r="D1425" s="62"/>
    </row>
    <row r="1426" spans="1:4" x14ac:dyDescent="0.25">
      <c r="A1426" s="62"/>
      <c r="D1426" s="62"/>
    </row>
    <row r="1427" spans="1:4" x14ac:dyDescent="0.25">
      <c r="A1427" s="62"/>
      <c r="D1427" s="62"/>
    </row>
    <row r="1428" spans="1:4" x14ac:dyDescent="0.25">
      <c r="A1428" s="62"/>
      <c r="D1428" s="62"/>
    </row>
    <row r="1429" spans="1:4" x14ac:dyDescent="0.25">
      <c r="A1429" s="62"/>
      <c r="D1429" s="62"/>
    </row>
    <row r="1430" spans="1:4" x14ac:dyDescent="0.25">
      <c r="A1430" s="62"/>
      <c r="D1430" s="62"/>
    </row>
    <row r="1431" spans="1:4" x14ac:dyDescent="0.25">
      <c r="A1431" s="62"/>
      <c r="D1431" s="62"/>
    </row>
    <row r="1432" spans="1:4" x14ac:dyDescent="0.25">
      <c r="A1432" s="62"/>
      <c r="D1432" s="62"/>
    </row>
    <row r="1433" spans="1:4" x14ac:dyDescent="0.25">
      <c r="A1433" s="62"/>
      <c r="D1433" s="62"/>
    </row>
    <row r="1434" spans="1:4" x14ac:dyDescent="0.25">
      <c r="A1434" s="62"/>
      <c r="D1434" s="62"/>
    </row>
    <row r="1435" spans="1:4" x14ac:dyDescent="0.25">
      <c r="A1435" s="62"/>
      <c r="D1435" s="62"/>
    </row>
    <row r="1436" spans="1:4" x14ac:dyDescent="0.25">
      <c r="A1436" s="62"/>
      <c r="D1436" s="62"/>
    </row>
    <row r="1437" spans="1:4" x14ac:dyDescent="0.25">
      <c r="A1437" s="62"/>
      <c r="D1437" s="62"/>
    </row>
    <row r="1438" spans="1:4" x14ac:dyDescent="0.25">
      <c r="A1438" s="62"/>
      <c r="D1438" s="62"/>
    </row>
    <row r="1439" spans="1:4" x14ac:dyDescent="0.25">
      <c r="A1439" s="62"/>
      <c r="D1439" s="62"/>
    </row>
    <row r="1440" spans="1:4" x14ac:dyDescent="0.25">
      <c r="A1440" s="62"/>
      <c r="D1440" s="62"/>
    </row>
    <row r="1441" spans="1:4" x14ac:dyDescent="0.25">
      <c r="A1441" s="62"/>
      <c r="D1441" s="62"/>
    </row>
    <row r="1442" spans="1:4" x14ac:dyDescent="0.25">
      <c r="A1442" s="62"/>
      <c r="D1442" s="62"/>
    </row>
    <row r="1443" spans="1:4" x14ac:dyDescent="0.25">
      <c r="A1443" s="62"/>
      <c r="D1443" s="62"/>
    </row>
    <row r="1444" spans="1:4" x14ac:dyDescent="0.25">
      <c r="A1444" s="62"/>
      <c r="D1444" s="62"/>
    </row>
    <row r="1445" spans="1:4" x14ac:dyDescent="0.25">
      <c r="A1445" s="62"/>
      <c r="D1445" s="62"/>
    </row>
    <row r="1446" spans="1:4" x14ac:dyDescent="0.25">
      <c r="A1446" s="62"/>
      <c r="D1446" s="62"/>
    </row>
    <row r="1447" spans="1:4" x14ac:dyDescent="0.25">
      <c r="A1447" s="62"/>
      <c r="D1447" s="62"/>
    </row>
    <row r="1448" spans="1:4" x14ac:dyDescent="0.25">
      <c r="A1448" s="62"/>
      <c r="D1448" s="62"/>
    </row>
    <row r="1449" spans="1:4" x14ac:dyDescent="0.25">
      <c r="A1449" s="62"/>
      <c r="D1449" s="62"/>
    </row>
    <row r="1450" spans="1:4" x14ac:dyDescent="0.25">
      <c r="A1450" s="62"/>
      <c r="D1450" s="62"/>
    </row>
    <row r="1451" spans="1:4" x14ac:dyDescent="0.25">
      <c r="A1451" s="62"/>
      <c r="D1451" s="62"/>
    </row>
    <row r="1452" spans="1:4" x14ac:dyDescent="0.25">
      <c r="A1452" s="62"/>
      <c r="D1452" s="62"/>
    </row>
    <row r="1453" spans="1:4" x14ac:dyDescent="0.25">
      <c r="A1453" s="62"/>
      <c r="D1453" s="62"/>
    </row>
    <row r="1454" spans="1:4" x14ac:dyDescent="0.25">
      <c r="A1454" s="62"/>
      <c r="D1454" s="62"/>
    </row>
    <row r="1455" spans="1:4" x14ac:dyDescent="0.25">
      <c r="A1455" s="62"/>
      <c r="D1455" s="62"/>
    </row>
    <row r="1456" spans="1:4" x14ac:dyDescent="0.25">
      <c r="A1456" s="62"/>
      <c r="D1456" s="62"/>
    </row>
    <row r="1457" spans="1:4" x14ac:dyDescent="0.25">
      <c r="A1457" s="62"/>
      <c r="D1457" s="62"/>
    </row>
    <row r="1458" spans="1:4" x14ac:dyDescent="0.25">
      <c r="A1458" s="62"/>
      <c r="D1458" s="62"/>
    </row>
    <row r="1459" spans="1:4" x14ac:dyDescent="0.25">
      <c r="A1459" s="62"/>
      <c r="D1459" s="62"/>
    </row>
    <row r="1460" spans="1:4" x14ac:dyDescent="0.25">
      <c r="A1460" s="62"/>
      <c r="D1460" s="62"/>
    </row>
    <row r="1461" spans="1:4" x14ac:dyDescent="0.25">
      <c r="A1461" s="62"/>
      <c r="D1461" s="62"/>
    </row>
    <row r="1462" spans="1:4" x14ac:dyDescent="0.25">
      <c r="A1462" s="62"/>
      <c r="D1462" s="62"/>
    </row>
    <row r="1463" spans="1:4" x14ac:dyDescent="0.25">
      <c r="A1463" s="62"/>
      <c r="D1463" s="62"/>
    </row>
    <row r="1464" spans="1:4" x14ac:dyDescent="0.25">
      <c r="A1464" s="62"/>
      <c r="D1464" s="62"/>
    </row>
    <row r="1465" spans="1:4" x14ac:dyDescent="0.25">
      <c r="A1465" s="62"/>
      <c r="D1465" s="62"/>
    </row>
    <row r="1466" spans="1:4" x14ac:dyDescent="0.25">
      <c r="A1466" s="62"/>
      <c r="D1466" s="62"/>
    </row>
    <row r="1467" spans="1:4" x14ac:dyDescent="0.25">
      <c r="A1467" s="62"/>
      <c r="D1467" s="62"/>
    </row>
    <row r="1468" spans="1:4" x14ac:dyDescent="0.25">
      <c r="A1468" s="62"/>
      <c r="D1468" s="62"/>
    </row>
    <row r="1469" spans="1:4" x14ac:dyDescent="0.25">
      <c r="A1469" s="62"/>
      <c r="D1469" s="62"/>
    </row>
    <row r="1470" spans="1:4" x14ac:dyDescent="0.25">
      <c r="A1470" s="62"/>
      <c r="D1470" s="62"/>
    </row>
    <row r="1471" spans="1:4" x14ac:dyDescent="0.25">
      <c r="A1471" s="62"/>
      <c r="D1471" s="62"/>
    </row>
    <row r="1472" spans="1:4" x14ac:dyDescent="0.25">
      <c r="A1472" s="62"/>
      <c r="D1472" s="62"/>
    </row>
    <row r="1473" spans="1:4" x14ac:dyDescent="0.25">
      <c r="A1473" s="62"/>
      <c r="D1473" s="62"/>
    </row>
    <row r="1474" spans="1:4" x14ac:dyDescent="0.25">
      <c r="A1474" s="62"/>
      <c r="D1474" s="62"/>
    </row>
    <row r="1475" spans="1:4" x14ac:dyDescent="0.25">
      <c r="A1475" s="62"/>
      <c r="D1475" s="62"/>
    </row>
    <row r="1476" spans="1:4" x14ac:dyDescent="0.25">
      <c r="A1476" s="62"/>
      <c r="D1476" s="62"/>
    </row>
    <row r="1477" spans="1:4" x14ac:dyDescent="0.25">
      <c r="A1477" s="62"/>
      <c r="D1477" s="62"/>
    </row>
    <row r="1478" spans="1:4" x14ac:dyDescent="0.25">
      <c r="A1478" s="62"/>
      <c r="D1478" s="62"/>
    </row>
    <row r="1479" spans="1:4" x14ac:dyDescent="0.25">
      <c r="A1479" s="62"/>
      <c r="D1479" s="62"/>
    </row>
    <row r="1480" spans="1:4" x14ac:dyDescent="0.25">
      <c r="A1480" s="62"/>
      <c r="D1480" s="62"/>
    </row>
    <row r="1481" spans="1:4" x14ac:dyDescent="0.25">
      <c r="A1481" s="62"/>
      <c r="D1481" s="62"/>
    </row>
    <row r="1482" spans="1:4" x14ac:dyDescent="0.25">
      <c r="A1482" s="62"/>
      <c r="D1482" s="62"/>
    </row>
    <row r="1483" spans="1:4" x14ac:dyDescent="0.25">
      <c r="A1483" s="62"/>
      <c r="D1483" s="62"/>
    </row>
    <row r="1484" spans="1:4" x14ac:dyDescent="0.25">
      <c r="A1484" s="62"/>
      <c r="D1484" s="62"/>
    </row>
    <row r="1485" spans="1:4" x14ac:dyDescent="0.25">
      <c r="A1485" s="62"/>
      <c r="D1485" s="62"/>
    </row>
    <row r="1486" spans="1:4" x14ac:dyDescent="0.25">
      <c r="A1486" s="62"/>
      <c r="D1486" s="62"/>
    </row>
    <row r="1487" spans="1:4" x14ac:dyDescent="0.25">
      <c r="A1487" s="62"/>
      <c r="D1487" s="62"/>
    </row>
    <row r="1488" spans="1:4" x14ac:dyDescent="0.25">
      <c r="A1488" s="62"/>
      <c r="D1488" s="62"/>
    </row>
    <row r="1489" spans="1:4" x14ac:dyDescent="0.25">
      <c r="A1489" s="62"/>
      <c r="D1489" s="62"/>
    </row>
    <row r="1490" spans="1:4" x14ac:dyDescent="0.25">
      <c r="A1490" s="62"/>
      <c r="D1490" s="62"/>
    </row>
    <row r="1491" spans="1:4" x14ac:dyDescent="0.25">
      <c r="A1491" s="62"/>
      <c r="D1491" s="62"/>
    </row>
    <row r="1492" spans="1:4" x14ac:dyDescent="0.25">
      <c r="A1492" s="62"/>
      <c r="D1492" s="62"/>
    </row>
    <row r="1493" spans="1:4" x14ac:dyDescent="0.25">
      <c r="A1493" s="62"/>
      <c r="D1493" s="62"/>
    </row>
    <row r="1494" spans="1:4" x14ac:dyDescent="0.25">
      <c r="A1494" s="62"/>
      <c r="D1494" s="62"/>
    </row>
    <row r="1495" spans="1:4" x14ac:dyDescent="0.25">
      <c r="A1495" s="62"/>
      <c r="D1495" s="62"/>
    </row>
    <row r="1496" spans="1:4" x14ac:dyDescent="0.25">
      <c r="A1496" s="62"/>
      <c r="D1496" s="62"/>
    </row>
    <row r="1497" spans="1:4" x14ac:dyDescent="0.25">
      <c r="A1497" s="62"/>
      <c r="D1497" s="62"/>
    </row>
    <row r="1498" spans="1:4" x14ac:dyDescent="0.25">
      <c r="A1498" s="62"/>
      <c r="D1498" s="62"/>
    </row>
    <row r="1499" spans="1:4" x14ac:dyDescent="0.25">
      <c r="A1499" s="62"/>
      <c r="D1499" s="62"/>
    </row>
    <row r="1500" spans="1:4" x14ac:dyDescent="0.25">
      <c r="A1500" s="62"/>
      <c r="D1500" s="62"/>
    </row>
    <row r="1501" spans="1:4" x14ac:dyDescent="0.25">
      <c r="A1501" s="62"/>
      <c r="D1501" s="62"/>
    </row>
    <row r="1502" spans="1:4" x14ac:dyDescent="0.25">
      <c r="A1502" s="62"/>
      <c r="D1502" s="62"/>
    </row>
    <row r="1503" spans="1:4" x14ac:dyDescent="0.25">
      <c r="A1503" s="62"/>
      <c r="D1503" s="62"/>
    </row>
    <row r="1504" spans="1:4" x14ac:dyDescent="0.25">
      <c r="A1504" s="62"/>
      <c r="D1504" s="62"/>
    </row>
    <row r="1505" spans="1:4" x14ac:dyDescent="0.25">
      <c r="A1505" s="62"/>
      <c r="D1505" s="62"/>
    </row>
    <row r="1506" spans="1:4" x14ac:dyDescent="0.25">
      <c r="A1506" s="62"/>
      <c r="D1506" s="62"/>
    </row>
    <row r="1507" spans="1:4" x14ac:dyDescent="0.25">
      <c r="A1507" s="62"/>
      <c r="D1507" s="62"/>
    </row>
    <row r="1508" spans="1:4" x14ac:dyDescent="0.25">
      <c r="A1508" s="62"/>
      <c r="D1508" s="62"/>
    </row>
    <row r="1509" spans="1:4" x14ac:dyDescent="0.25">
      <c r="A1509" s="62"/>
      <c r="D1509" s="62"/>
    </row>
    <row r="1510" spans="1:4" x14ac:dyDescent="0.25">
      <c r="A1510" s="62"/>
      <c r="D1510" s="62"/>
    </row>
    <row r="1511" spans="1:4" x14ac:dyDescent="0.25">
      <c r="A1511" s="62"/>
      <c r="D1511" s="62"/>
    </row>
    <row r="1512" spans="1:4" x14ac:dyDescent="0.25">
      <c r="A1512" s="62"/>
      <c r="D1512" s="62"/>
    </row>
    <row r="1513" spans="1:4" x14ac:dyDescent="0.25">
      <c r="A1513" s="62"/>
      <c r="D1513" s="62"/>
    </row>
    <row r="1514" spans="1:4" x14ac:dyDescent="0.25">
      <c r="A1514" s="62"/>
      <c r="D1514" s="62"/>
    </row>
    <row r="1515" spans="1:4" x14ac:dyDescent="0.25">
      <c r="A1515" s="62"/>
      <c r="D1515" s="62"/>
    </row>
    <row r="1516" spans="1:4" x14ac:dyDescent="0.25">
      <c r="A1516" s="62"/>
      <c r="D1516" s="62"/>
    </row>
    <row r="1517" spans="1:4" x14ac:dyDescent="0.25">
      <c r="A1517" s="62"/>
      <c r="D1517" s="62"/>
    </row>
    <row r="1518" spans="1:4" x14ac:dyDescent="0.25">
      <c r="A1518" s="62"/>
      <c r="D1518" s="62"/>
    </row>
    <row r="1519" spans="1:4" x14ac:dyDescent="0.25">
      <c r="A1519" s="62"/>
      <c r="D1519" s="62"/>
    </row>
    <row r="1520" spans="1:4" x14ac:dyDescent="0.25">
      <c r="A1520" s="62"/>
      <c r="D1520" s="62"/>
    </row>
    <row r="1521" spans="1:4" x14ac:dyDescent="0.25">
      <c r="A1521" s="62"/>
      <c r="D1521" s="62"/>
    </row>
    <row r="1522" spans="1:4" x14ac:dyDescent="0.25">
      <c r="A1522" s="62"/>
      <c r="D1522" s="62"/>
    </row>
    <row r="1523" spans="1:4" x14ac:dyDescent="0.25">
      <c r="A1523" s="62"/>
      <c r="D1523" s="62"/>
    </row>
    <row r="1524" spans="1:4" x14ac:dyDescent="0.25">
      <c r="A1524" s="62"/>
      <c r="D1524" s="62"/>
    </row>
    <row r="1525" spans="1:4" x14ac:dyDescent="0.25">
      <c r="A1525" s="62"/>
      <c r="D1525" s="62"/>
    </row>
    <row r="1526" spans="1:4" x14ac:dyDescent="0.25">
      <c r="A1526" s="62"/>
      <c r="D1526" s="62"/>
    </row>
    <row r="1527" spans="1:4" x14ac:dyDescent="0.25">
      <c r="A1527" s="62"/>
      <c r="D1527" s="62"/>
    </row>
    <row r="1528" spans="1:4" x14ac:dyDescent="0.25">
      <c r="A1528" s="62"/>
      <c r="D1528" s="62"/>
    </row>
    <row r="1529" spans="1:4" x14ac:dyDescent="0.25">
      <c r="A1529" s="62"/>
      <c r="D1529" s="62"/>
    </row>
    <row r="1530" spans="1:4" x14ac:dyDescent="0.25">
      <c r="A1530" s="62"/>
      <c r="D1530" s="62"/>
    </row>
    <row r="1531" spans="1:4" x14ac:dyDescent="0.25">
      <c r="A1531" s="62"/>
      <c r="D1531" s="62"/>
    </row>
    <row r="1532" spans="1:4" x14ac:dyDescent="0.25">
      <c r="A1532" s="62"/>
      <c r="D1532" s="62"/>
    </row>
    <row r="1533" spans="1:4" x14ac:dyDescent="0.25">
      <c r="A1533" s="62"/>
      <c r="D1533" s="62"/>
    </row>
    <row r="1534" spans="1:4" x14ac:dyDescent="0.25">
      <c r="A1534" s="62"/>
      <c r="D1534" s="62"/>
    </row>
    <row r="1535" spans="1:4" x14ac:dyDescent="0.25">
      <c r="A1535" s="62"/>
      <c r="D1535" s="62"/>
    </row>
    <row r="1536" spans="1:4" x14ac:dyDescent="0.25">
      <c r="A1536" s="62"/>
      <c r="D1536" s="62"/>
    </row>
    <row r="1537" spans="1:4" x14ac:dyDescent="0.25">
      <c r="A1537" s="62"/>
      <c r="D1537" s="62"/>
    </row>
    <row r="1538" spans="1:4" x14ac:dyDescent="0.25">
      <c r="A1538" s="62"/>
      <c r="D1538" s="62"/>
    </row>
    <row r="1539" spans="1:4" x14ac:dyDescent="0.25">
      <c r="A1539" s="62"/>
      <c r="D1539" s="62"/>
    </row>
    <row r="1540" spans="1:4" x14ac:dyDescent="0.25">
      <c r="A1540" s="62"/>
      <c r="D1540" s="62"/>
    </row>
    <row r="1541" spans="1:4" x14ac:dyDescent="0.25">
      <c r="A1541" s="62"/>
      <c r="D1541" s="62"/>
    </row>
    <row r="1542" spans="1:4" x14ac:dyDescent="0.25">
      <c r="A1542" s="62"/>
      <c r="D1542" s="62"/>
    </row>
    <row r="1543" spans="1:4" x14ac:dyDescent="0.25">
      <c r="A1543" s="62"/>
      <c r="D1543" s="62"/>
    </row>
    <row r="1544" spans="1:4" x14ac:dyDescent="0.25">
      <c r="A1544" s="62"/>
      <c r="D1544" s="62"/>
    </row>
    <row r="1545" spans="1:4" x14ac:dyDescent="0.25">
      <c r="A1545" s="62"/>
      <c r="D1545" s="62"/>
    </row>
    <row r="1546" spans="1:4" x14ac:dyDescent="0.25">
      <c r="A1546" s="62"/>
      <c r="D1546" s="62"/>
    </row>
    <row r="1547" spans="1:4" x14ac:dyDescent="0.25">
      <c r="A1547" s="62"/>
      <c r="D1547" s="62"/>
    </row>
    <row r="1548" spans="1:4" x14ac:dyDescent="0.25">
      <c r="A1548" s="62"/>
      <c r="D1548" s="62"/>
    </row>
    <row r="1549" spans="1:4" x14ac:dyDescent="0.25">
      <c r="A1549" s="62"/>
      <c r="D1549" s="62"/>
    </row>
    <row r="1550" spans="1:4" x14ac:dyDescent="0.25">
      <c r="A1550" s="62"/>
      <c r="D1550" s="62"/>
    </row>
    <row r="1551" spans="1:4" x14ac:dyDescent="0.25">
      <c r="A1551" s="62"/>
      <c r="D1551" s="62"/>
    </row>
    <row r="1552" spans="1:4" x14ac:dyDescent="0.25">
      <c r="A1552" s="62"/>
      <c r="D1552" s="62"/>
    </row>
    <row r="1553" spans="1:4" x14ac:dyDescent="0.25">
      <c r="A1553" s="62"/>
      <c r="D1553" s="62"/>
    </row>
    <row r="1554" spans="1:4" x14ac:dyDescent="0.25">
      <c r="A1554" s="62"/>
      <c r="D1554" s="62"/>
    </row>
    <row r="1555" spans="1:4" x14ac:dyDescent="0.25">
      <c r="A1555" s="62"/>
      <c r="D1555" s="62"/>
    </row>
    <row r="1556" spans="1:4" x14ac:dyDescent="0.25">
      <c r="A1556" s="62"/>
      <c r="D1556" s="62"/>
    </row>
    <row r="1557" spans="1:4" x14ac:dyDescent="0.25">
      <c r="A1557" s="62"/>
      <c r="D1557" s="62"/>
    </row>
    <row r="1558" spans="1:4" x14ac:dyDescent="0.25">
      <c r="A1558" s="62"/>
      <c r="D1558" s="62"/>
    </row>
    <row r="1559" spans="1:4" x14ac:dyDescent="0.25">
      <c r="A1559" s="62"/>
      <c r="D1559" s="62"/>
    </row>
    <row r="1560" spans="1:4" x14ac:dyDescent="0.25">
      <c r="A1560" s="62"/>
      <c r="D1560" s="62"/>
    </row>
    <row r="1561" spans="1:4" x14ac:dyDescent="0.25">
      <c r="A1561" s="62"/>
      <c r="D1561" s="62"/>
    </row>
    <row r="1562" spans="1:4" x14ac:dyDescent="0.25">
      <c r="A1562" s="62"/>
      <c r="D1562" s="62"/>
    </row>
    <row r="1563" spans="1:4" x14ac:dyDescent="0.25">
      <c r="A1563" s="62"/>
      <c r="D1563" s="62"/>
    </row>
    <row r="1564" spans="1:4" x14ac:dyDescent="0.25">
      <c r="A1564" s="62"/>
      <c r="D1564" s="62"/>
    </row>
    <row r="1565" spans="1:4" x14ac:dyDescent="0.25">
      <c r="A1565" s="62"/>
      <c r="D1565" s="62"/>
    </row>
    <row r="1566" spans="1:4" x14ac:dyDescent="0.25">
      <c r="A1566" s="62"/>
      <c r="D1566" s="62"/>
    </row>
    <row r="1567" spans="1:4" x14ac:dyDescent="0.25">
      <c r="A1567" s="62"/>
      <c r="D1567" s="62"/>
    </row>
    <row r="1568" spans="1:4" x14ac:dyDescent="0.25">
      <c r="A1568" s="62"/>
      <c r="D1568" s="62"/>
    </row>
    <row r="1569" spans="1:4" x14ac:dyDescent="0.25">
      <c r="A1569" s="62"/>
      <c r="D1569" s="62"/>
    </row>
    <row r="1570" spans="1:4" x14ac:dyDescent="0.25">
      <c r="A1570" s="62"/>
      <c r="D1570" s="62"/>
    </row>
    <row r="1571" spans="1:4" x14ac:dyDescent="0.25">
      <c r="A1571" s="62"/>
      <c r="D1571" s="62"/>
    </row>
    <row r="1572" spans="1:4" x14ac:dyDescent="0.25">
      <c r="A1572" s="62"/>
      <c r="D1572" s="62"/>
    </row>
    <row r="1573" spans="1:4" x14ac:dyDescent="0.25">
      <c r="A1573" s="62"/>
      <c r="D1573" s="62"/>
    </row>
    <row r="1574" spans="1:4" x14ac:dyDescent="0.25">
      <c r="A1574" s="62"/>
      <c r="D1574" s="62"/>
    </row>
    <row r="1575" spans="1:4" x14ac:dyDescent="0.25">
      <c r="A1575" s="62"/>
      <c r="D1575" s="62"/>
    </row>
    <row r="1576" spans="1:4" x14ac:dyDescent="0.25">
      <c r="A1576" s="62"/>
      <c r="D1576" s="62"/>
    </row>
    <row r="1577" spans="1:4" x14ac:dyDescent="0.25">
      <c r="A1577" s="62"/>
      <c r="D1577" s="62"/>
    </row>
    <row r="1578" spans="1:4" x14ac:dyDescent="0.25">
      <c r="A1578" s="62"/>
      <c r="D1578" s="62"/>
    </row>
    <row r="1579" spans="1:4" x14ac:dyDescent="0.25">
      <c r="A1579" s="62"/>
      <c r="D1579" s="62"/>
    </row>
    <row r="1580" spans="1:4" x14ac:dyDescent="0.25">
      <c r="A1580" s="62"/>
      <c r="D1580" s="62"/>
    </row>
    <row r="1581" spans="1:4" x14ac:dyDescent="0.25">
      <c r="A1581" s="62"/>
      <c r="D1581" s="62"/>
    </row>
    <row r="1582" spans="1:4" x14ac:dyDescent="0.25">
      <c r="A1582" s="62"/>
      <c r="D1582" s="62"/>
    </row>
    <row r="1583" spans="1:4" x14ac:dyDescent="0.25">
      <c r="A1583" s="62"/>
      <c r="D1583" s="62"/>
    </row>
    <row r="1584" spans="1:4" x14ac:dyDescent="0.25">
      <c r="A1584" s="62"/>
      <c r="D1584" s="62"/>
    </row>
    <row r="1585" spans="1:4" x14ac:dyDescent="0.25">
      <c r="A1585" s="62"/>
      <c r="D1585" s="62"/>
    </row>
    <row r="1586" spans="1:4" x14ac:dyDescent="0.25">
      <c r="A1586" s="62"/>
      <c r="D1586" s="62"/>
    </row>
    <row r="1587" spans="1:4" x14ac:dyDescent="0.25">
      <c r="A1587" s="62"/>
      <c r="D1587" s="62"/>
    </row>
    <row r="1588" spans="1:4" x14ac:dyDescent="0.25">
      <c r="A1588" s="62"/>
      <c r="D1588" s="62"/>
    </row>
    <row r="1589" spans="1:4" x14ac:dyDescent="0.25">
      <c r="A1589" s="62"/>
      <c r="D1589" s="62"/>
    </row>
    <row r="1590" spans="1:4" x14ac:dyDescent="0.25">
      <c r="A1590" s="62"/>
      <c r="D1590" s="62"/>
    </row>
    <row r="1591" spans="1:4" x14ac:dyDescent="0.25">
      <c r="A1591" s="62"/>
      <c r="D1591" s="62"/>
    </row>
    <row r="1592" spans="1:4" x14ac:dyDescent="0.25">
      <c r="A1592" s="62"/>
      <c r="D1592" s="62"/>
    </row>
    <row r="1593" spans="1:4" x14ac:dyDescent="0.25">
      <c r="A1593" s="62"/>
      <c r="D1593" s="62"/>
    </row>
    <row r="1594" spans="1:4" x14ac:dyDescent="0.25">
      <c r="A1594" s="62"/>
      <c r="D1594" s="62"/>
    </row>
    <row r="1595" spans="1:4" x14ac:dyDescent="0.25">
      <c r="A1595" s="62"/>
      <c r="D1595" s="62"/>
    </row>
    <row r="1596" spans="1:4" x14ac:dyDescent="0.25">
      <c r="A1596" s="62"/>
      <c r="D1596" s="62"/>
    </row>
    <row r="1597" spans="1:4" x14ac:dyDescent="0.25">
      <c r="A1597" s="62"/>
      <c r="D1597" s="62"/>
    </row>
    <row r="1598" spans="1:4" x14ac:dyDescent="0.25">
      <c r="A1598" s="62"/>
      <c r="D1598" s="62"/>
    </row>
    <row r="1599" spans="1:4" x14ac:dyDescent="0.25">
      <c r="A1599" s="62"/>
      <c r="D1599" s="62"/>
    </row>
    <row r="1600" spans="1:4" x14ac:dyDescent="0.25">
      <c r="A1600" s="62"/>
      <c r="D1600" s="62"/>
    </row>
    <row r="1601" spans="1:4" x14ac:dyDescent="0.25">
      <c r="A1601" s="62"/>
      <c r="D1601" s="62"/>
    </row>
    <row r="1602" spans="1:4" x14ac:dyDescent="0.25">
      <c r="A1602" s="62"/>
      <c r="D1602" s="62"/>
    </row>
    <row r="1603" spans="1:4" x14ac:dyDescent="0.25">
      <c r="A1603" s="62"/>
      <c r="D1603" s="62"/>
    </row>
    <row r="1604" spans="1:4" x14ac:dyDescent="0.25">
      <c r="A1604" s="62"/>
      <c r="D1604" s="62"/>
    </row>
    <row r="1605" spans="1:4" x14ac:dyDescent="0.25">
      <c r="A1605" s="62"/>
      <c r="D1605" s="62"/>
    </row>
    <row r="1606" spans="1:4" x14ac:dyDescent="0.25">
      <c r="A1606" s="62"/>
      <c r="D1606" s="62"/>
    </row>
    <row r="1607" spans="1:4" x14ac:dyDescent="0.25">
      <c r="A1607" s="62"/>
      <c r="D1607" s="62"/>
    </row>
    <row r="1608" spans="1:4" x14ac:dyDescent="0.25">
      <c r="A1608" s="62"/>
      <c r="D1608" s="62"/>
    </row>
    <row r="1609" spans="1:4" x14ac:dyDescent="0.25">
      <c r="A1609" s="62"/>
      <c r="D1609" s="62"/>
    </row>
    <row r="1610" spans="1:4" x14ac:dyDescent="0.25">
      <c r="A1610" s="62"/>
      <c r="D1610" s="62"/>
    </row>
    <row r="1611" spans="1:4" x14ac:dyDescent="0.25">
      <c r="A1611" s="62"/>
      <c r="D1611" s="62"/>
    </row>
    <row r="1612" spans="1:4" x14ac:dyDescent="0.25">
      <c r="A1612" s="62"/>
      <c r="D1612" s="62"/>
    </row>
    <row r="1613" spans="1:4" x14ac:dyDescent="0.25">
      <c r="A1613" s="62"/>
      <c r="D1613" s="62"/>
    </row>
    <row r="1614" spans="1:4" x14ac:dyDescent="0.25">
      <c r="A1614" s="62"/>
      <c r="D1614" s="62"/>
    </row>
    <row r="1615" spans="1:4" x14ac:dyDescent="0.25">
      <c r="A1615" s="62"/>
      <c r="D1615" s="62"/>
    </row>
    <row r="1616" spans="1:4" x14ac:dyDescent="0.25">
      <c r="A1616" s="62"/>
      <c r="D1616" s="62"/>
    </row>
    <row r="1617" spans="1:4" x14ac:dyDescent="0.25">
      <c r="A1617" s="62"/>
      <c r="D1617" s="62"/>
    </row>
    <row r="1618" spans="1:4" x14ac:dyDescent="0.25">
      <c r="A1618" s="62"/>
      <c r="D1618" s="62"/>
    </row>
    <row r="1619" spans="1:4" x14ac:dyDescent="0.25">
      <c r="A1619" s="62"/>
      <c r="D1619" s="62"/>
    </row>
    <row r="1620" spans="1:4" x14ac:dyDescent="0.25">
      <c r="A1620" s="62"/>
      <c r="D1620" s="62"/>
    </row>
    <row r="1621" spans="1:4" x14ac:dyDescent="0.25">
      <c r="A1621" s="62"/>
      <c r="D1621" s="62"/>
    </row>
    <row r="1622" spans="1:4" x14ac:dyDescent="0.25">
      <c r="A1622" s="62"/>
      <c r="D1622" s="62"/>
    </row>
    <row r="1623" spans="1:4" x14ac:dyDescent="0.25">
      <c r="A1623" s="62"/>
      <c r="D1623" s="62"/>
    </row>
    <row r="1624" spans="1:4" x14ac:dyDescent="0.25">
      <c r="A1624" s="62"/>
      <c r="D1624" s="62"/>
    </row>
    <row r="1625" spans="1:4" x14ac:dyDescent="0.25">
      <c r="A1625" s="62"/>
      <c r="D1625" s="62"/>
    </row>
    <row r="1626" spans="1:4" x14ac:dyDescent="0.25">
      <c r="A1626" s="62"/>
      <c r="D1626" s="62"/>
    </row>
    <row r="1627" spans="1:4" x14ac:dyDescent="0.25">
      <c r="A1627" s="62"/>
      <c r="D1627" s="62"/>
    </row>
    <row r="1628" spans="1:4" x14ac:dyDescent="0.25">
      <c r="A1628" s="62"/>
      <c r="D1628" s="62"/>
    </row>
    <row r="1629" spans="1:4" x14ac:dyDescent="0.25">
      <c r="A1629" s="62"/>
      <c r="D1629" s="62"/>
    </row>
    <row r="1630" spans="1:4" x14ac:dyDescent="0.25">
      <c r="A1630" s="62"/>
      <c r="D1630" s="62"/>
    </row>
    <row r="1631" spans="1:4" x14ac:dyDescent="0.25">
      <c r="A1631" s="62"/>
      <c r="D1631" s="62"/>
    </row>
    <row r="1632" spans="1:4" x14ac:dyDescent="0.25">
      <c r="A1632" s="62"/>
      <c r="D1632" s="62"/>
    </row>
    <row r="1633" spans="1:4" x14ac:dyDescent="0.25">
      <c r="A1633" s="62"/>
      <c r="D1633" s="62"/>
    </row>
    <row r="1634" spans="1:4" x14ac:dyDescent="0.25">
      <c r="A1634" s="62"/>
      <c r="D1634" s="62"/>
    </row>
    <row r="1635" spans="1:4" x14ac:dyDescent="0.25">
      <c r="A1635" s="62"/>
      <c r="D1635" s="62"/>
    </row>
    <row r="1636" spans="1:4" x14ac:dyDescent="0.25">
      <c r="A1636" s="62"/>
      <c r="D1636" s="62"/>
    </row>
    <row r="1637" spans="1:4" x14ac:dyDescent="0.25">
      <c r="A1637" s="62"/>
      <c r="D1637" s="62"/>
    </row>
    <row r="1638" spans="1:4" x14ac:dyDescent="0.25">
      <c r="A1638" s="62"/>
      <c r="D1638" s="62"/>
    </row>
    <row r="1639" spans="1:4" x14ac:dyDescent="0.25">
      <c r="A1639" s="62"/>
      <c r="D1639" s="62"/>
    </row>
    <row r="1640" spans="1:4" x14ac:dyDescent="0.25">
      <c r="A1640" s="62"/>
      <c r="D1640" s="62"/>
    </row>
    <row r="1641" spans="1:4" x14ac:dyDescent="0.25">
      <c r="A1641" s="62"/>
      <c r="D1641" s="62"/>
    </row>
    <row r="1642" spans="1:4" x14ac:dyDescent="0.25">
      <c r="A1642" s="62"/>
      <c r="D1642" s="62"/>
    </row>
    <row r="1643" spans="1:4" x14ac:dyDescent="0.25">
      <c r="A1643" s="62"/>
      <c r="D1643" s="62"/>
    </row>
    <row r="1644" spans="1:4" x14ac:dyDescent="0.25">
      <c r="A1644" s="62"/>
      <c r="D1644" s="62"/>
    </row>
    <row r="1645" spans="1:4" x14ac:dyDescent="0.25">
      <c r="A1645" s="62"/>
      <c r="D1645" s="62"/>
    </row>
    <row r="1646" spans="1:4" x14ac:dyDescent="0.25">
      <c r="A1646" s="62"/>
      <c r="D1646" s="62"/>
    </row>
    <row r="1647" spans="1:4" x14ac:dyDescent="0.25">
      <c r="A1647" s="62"/>
      <c r="D1647" s="62"/>
    </row>
    <row r="1648" spans="1:4" x14ac:dyDescent="0.25">
      <c r="A1648" s="62"/>
      <c r="D1648" s="62"/>
    </row>
    <row r="1649" spans="1:4" x14ac:dyDescent="0.25">
      <c r="A1649" s="62"/>
      <c r="D1649" s="62"/>
    </row>
    <row r="1650" spans="1:4" x14ac:dyDescent="0.25">
      <c r="A1650" s="62"/>
      <c r="D1650" s="62"/>
    </row>
    <row r="1651" spans="1:4" x14ac:dyDescent="0.25">
      <c r="A1651" s="62"/>
      <c r="D1651" s="62"/>
    </row>
    <row r="1652" spans="1:4" x14ac:dyDescent="0.25">
      <c r="A1652" s="62"/>
      <c r="D1652" s="62"/>
    </row>
    <row r="1653" spans="1:4" x14ac:dyDescent="0.25">
      <c r="A1653" s="62"/>
      <c r="D1653" s="62"/>
    </row>
    <row r="1654" spans="1:4" x14ac:dyDescent="0.25">
      <c r="A1654" s="62"/>
      <c r="D1654" s="62"/>
    </row>
    <row r="1655" spans="1:4" x14ac:dyDescent="0.25">
      <c r="A1655" s="62"/>
      <c r="D1655" s="62"/>
    </row>
    <row r="1656" spans="1:4" x14ac:dyDescent="0.25">
      <c r="A1656" s="62"/>
      <c r="D1656" s="62"/>
    </row>
    <row r="1657" spans="1:4" x14ac:dyDescent="0.25">
      <c r="A1657" s="62"/>
      <c r="D1657" s="62"/>
    </row>
    <row r="1658" spans="1:4" x14ac:dyDescent="0.25">
      <c r="A1658" s="62"/>
      <c r="D1658" s="62"/>
    </row>
    <row r="1659" spans="1:4" x14ac:dyDescent="0.25">
      <c r="A1659" s="62"/>
      <c r="D1659" s="62"/>
    </row>
    <row r="1660" spans="1:4" x14ac:dyDescent="0.25">
      <c r="A1660" s="62"/>
      <c r="D1660" s="62"/>
    </row>
    <row r="1661" spans="1:4" x14ac:dyDescent="0.25">
      <c r="A1661" s="62"/>
      <c r="D1661" s="62"/>
    </row>
    <row r="1662" spans="1:4" x14ac:dyDescent="0.25">
      <c r="A1662" s="62"/>
      <c r="D1662" s="62"/>
    </row>
    <row r="1663" spans="1:4" x14ac:dyDescent="0.25">
      <c r="A1663" s="62"/>
      <c r="D1663" s="62"/>
    </row>
    <row r="1664" spans="1:4" x14ac:dyDescent="0.25">
      <c r="A1664" s="62"/>
      <c r="D1664" s="62"/>
    </row>
    <row r="1665" spans="1:4" x14ac:dyDescent="0.25">
      <c r="A1665" s="62"/>
      <c r="D1665" s="62"/>
    </row>
    <row r="1666" spans="1:4" x14ac:dyDescent="0.25">
      <c r="A1666" s="62"/>
      <c r="D1666" s="62"/>
    </row>
    <row r="1667" spans="1:4" x14ac:dyDescent="0.25">
      <c r="A1667" s="62"/>
      <c r="D1667" s="62"/>
    </row>
    <row r="1668" spans="1:4" x14ac:dyDescent="0.25">
      <c r="A1668" s="62"/>
      <c r="D1668" s="62"/>
    </row>
    <row r="1669" spans="1:4" x14ac:dyDescent="0.25">
      <c r="A1669" s="62"/>
      <c r="D1669" s="62"/>
    </row>
    <row r="1670" spans="1:4" x14ac:dyDescent="0.25">
      <c r="A1670" s="62"/>
      <c r="D1670" s="62"/>
    </row>
    <row r="1671" spans="1:4" x14ac:dyDescent="0.25">
      <c r="A1671" s="62"/>
      <c r="D1671" s="62"/>
    </row>
    <row r="1672" spans="1:4" x14ac:dyDescent="0.25">
      <c r="A1672" s="62"/>
      <c r="D1672" s="62"/>
    </row>
    <row r="1673" spans="1:4" x14ac:dyDescent="0.25">
      <c r="A1673" s="62"/>
      <c r="D1673" s="62"/>
    </row>
    <row r="1674" spans="1:4" x14ac:dyDescent="0.25">
      <c r="A1674" s="62"/>
      <c r="D1674" s="62"/>
    </row>
    <row r="1675" spans="1:4" x14ac:dyDescent="0.25">
      <c r="A1675" s="62"/>
      <c r="D1675" s="62"/>
    </row>
    <row r="1676" spans="1:4" x14ac:dyDescent="0.25">
      <c r="A1676" s="62"/>
      <c r="D1676" s="62"/>
    </row>
    <row r="1677" spans="1:4" x14ac:dyDescent="0.25">
      <c r="A1677" s="62"/>
      <c r="D1677" s="62"/>
    </row>
    <row r="1678" spans="1:4" x14ac:dyDescent="0.25">
      <c r="A1678" s="62"/>
      <c r="D1678" s="62"/>
    </row>
    <row r="1679" spans="1:4" x14ac:dyDescent="0.25">
      <c r="A1679" s="62"/>
      <c r="D1679" s="62"/>
    </row>
    <row r="1680" spans="1:4" x14ac:dyDescent="0.25">
      <c r="A1680" s="62"/>
      <c r="D1680" s="62"/>
    </row>
    <row r="1681" spans="1:4" x14ac:dyDescent="0.25">
      <c r="A1681" s="62"/>
      <c r="D1681" s="62"/>
    </row>
    <row r="1682" spans="1:4" x14ac:dyDescent="0.25">
      <c r="A1682" s="62"/>
      <c r="D1682" s="62"/>
    </row>
    <row r="1683" spans="1:4" x14ac:dyDescent="0.25">
      <c r="A1683" s="62"/>
      <c r="D1683" s="62"/>
    </row>
    <row r="1684" spans="1:4" x14ac:dyDescent="0.25">
      <c r="A1684" s="62"/>
      <c r="D1684" s="62"/>
    </row>
    <row r="1685" spans="1:4" x14ac:dyDescent="0.25">
      <c r="A1685" s="62"/>
      <c r="D1685" s="62"/>
    </row>
    <row r="1686" spans="1:4" x14ac:dyDescent="0.25">
      <c r="A1686" s="62"/>
      <c r="D1686" s="62"/>
    </row>
    <row r="1687" spans="1:4" x14ac:dyDescent="0.25">
      <c r="A1687" s="62"/>
      <c r="D1687" s="62"/>
    </row>
    <row r="1688" spans="1:4" x14ac:dyDescent="0.25">
      <c r="A1688" s="62"/>
      <c r="D1688" s="62"/>
    </row>
    <row r="1689" spans="1:4" x14ac:dyDescent="0.25">
      <c r="A1689" s="62"/>
      <c r="D1689" s="62"/>
    </row>
    <row r="1690" spans="1:4" x14ac:dyDescent="0.25">
      <c r="A1690" s="62"/>
      <c r="D1690" s="62"/>
    </row>
    <row r="1691" spans="1:4" x14ac:dyDescent="0.25">
      <c r="A1691" s="62"/>
      <c r="D1691" s="62"/>
    </row>
    <row r="1692" spans="1:4" x14ac:dyDescent="0.25">
      <c r="A1692" s="62"/>
      <c r="D1692" s="62"/>
    </row>
    <row r="1693" spans="1:4" x14ac:dyDescent="0.25">
      <c r="A1693" s="62"/>
      <c r="D1693" s="62"/>
    </row>
    <row r="1694" spans="1:4" x14ac:dyDescent="0.25">
      <c r="A1694" s="62"/>
      <c r="D1694" s="62"/>
    </row>
    <row r="1695" spans="1:4" x14ac:dyDescent="0.25">
      <c r="A1695" s="62"/>
      <c r="D1695" s="62"/>
    </row>
    <row r="1696" spans="1:4" x14ac:dyDescent="0.25">
      <c r="A1696" s="62"/>
      <c r="D1696" s="62"/>
    </row>
    <row r="1697" spans="1:4" x14ac:dyDescent="0.25">
      <c r="A1697" s="62"/>
      <c r="D1697" s="62"/>
    </row>
    <row r="1698" spans="1:4" x14ac:dyDescent="0.25">
      <c r="A1698" s="62"/>
      <c r="D1698" s="62"/>
    </row>
    <row r="1699" spans="1:4" x14ac:dyDescent="0.25">
      <c r="A1699" s="62"/>
      <c r="D1699" s="62"/>
    </row>
    <row r="1700" spans="1:4" x14ac:dyDescent="0.25">
      <c r="A1700" s="62"/>
      <c r="D1700" s="62"/>
    </row>
    <row r="1701" spans="1:4" x14ac:dyDescent="0.25">
      <c r="A1701" s="62"/>
      <c r="D1701" s="62"/>
    </row>
    <row r="1702" spans="1:4" x14ac:dyDescent="0.25">
      <c r="A1702" s="62"/>
      <c r="D1702" s="62"/>
    </row>
    <row r="1703" spans="1:4" x14ac:dyDescent="0.25">
      <c r="A1703" s="62"/>
      <c r="D1703" s="62"/>
    </row>
    <row r="1704" spans="1:4" x14ac:dyDescent="0.25">
      <c r="A1704" s="62"/>
      <c r="D1704" s="62"/>
    </row>
    <row r="1705" spans="1:4" x14ac:dyDescent="0.25">
      <c r="A1705" s="62"/>
      <c r="D1705" s="62"/>
    </row>
    <row r="1706" spans="1:4" x14ac:dyDescent="0.25">
      <c r="A1706" s="62"/>
      <c r="D1706" s="62"/>
    </row>
    <row r="1707" spans="1:4" x14ac:dyDescent="0.25">
      <c r="A1707" s="62"/>
      <c r="D1707" s="62"/>
    </row>
    <row r="1708" spans="1:4" x14ac:dyDescent="0.25">
      <c r="A1708" s="62"/>
      <c r="D1708" s="62"/>
    </row>
    <row r="1709" spans="1:4" x14ac:dyDescent="0.25">
      <c r="A1709" s="62"/>
      <c r="D1709" s="62"/>
    </row>
    <row r="1710" spans="1:4" x14ac:dyDescent="0.25">
      <c r="A1710" s="62"/>
      <c r="D1710" s="62"/>
    </row>
    <row r="1711" spans="1:4" x14ac:dyDescent="0.25">
      <c r="A1711" s="62"/>
      <c r="D1711" s="62"/>
    </row>
    <row r="1712" spans="1:4" x14ac:dyDescent="0.25">
      <c r="A1712" s="62"/>
      <c r="D1712" s="62"/>
    </row>
    <row r="1713" spans="1:4" x14ac:dyDescent="0.25">
      <c r="A1713" s="62"/>
      <c r="D1713" s="62"/>
    </row>
    <row r="1714" spans="1:4" x14ac:dyDescent="0.25">
      <c r="A1714" s="62"/>
      <c r="D1714" s="62"/>
    </row>
    <row r="1715" spans="1:4" x14ac:dyDescent="0.25">
      <c r="A1715" s="62"/>
      <c r="D1715" s="62"/>
    </row>
    <row r="1716" spans="1:4" x14ac:dyDescent="0.25">
      <c r="A1716" s="62"/>
      <c r="D1716" s="62"/>
    </row>
    <row r="1717" spans="1:4" x14ac:dyDescent="0.25">
      <c r="A1717" s="62"/>
      <c r="D1717" s="62"/>
    </row>
    <row r="1718" spans="1:4" x14ac:dyDescent="0.25">
      <c r="A1718" s="62"/>
      <c r="D1718" s="62"/>
    </row>
    <row r="1719" spans="1:4" x14ac:dyDescent="0.25">
      <c r="A1719" s="62"/>
      <c r="D1719" s="62"/>
    </row>
    <row r="1720" spans="1:4" x14ac:dyDescent="0.25">
      <c r="A1720" s="62"/>
      <c r="D1720" s="62"/>
    </row>
    <row r="1721" spans="1:4" x14ac:dyDescent="0.25">
      <c r="A1721" s="62"/>
      <c r="D1721" s="62"/>
    </row>
    <row r="1722" spans="1:4" x14ac:dyDescent="0.25">
      <c r="A1722" s="62"/>
      <c r="D1722" s="62"/>
    </row>
    <row r="1723" spans="1:4" x14ac:dyDescent="0.25">
      <c r="A1723" s="62"/>
      <c r="D1723" s="62"/>
    </row>
    <row r="1724" spans="1:4" x14ac:dyDescent="0.25">
      <c r="A1724" s="62"/>
      <c r="D1724" s="62"/>
    </row>
    <row r="1725" spans="1:4" x14ac:dyDescent="0.25">
      <c r="A1725" s="62"/>
      <c r="D1725" s="62"/>
    </row>
    <row r="1726" spans="1:4" x14ac:dyDescent="0.25">
      <c r="A1726" s="62"/>
      <c r="D1726" s="62"/>
    </row>
    <row r="1727" spans="1:4" x14ac:dyDescent="0.25">
      <c r="A1727" s="62"/>
      <c r="D1727" s="62"/>
    </row>
    <row r="1728" spans="1:4" x14ac:dyDescent="0.25">
      <c r="A1728" s="62"/>
      <c r="D1728" s="62"/>
    </row>
    <row r="1729" spans="1:4" x14ac:dyDescent="0.25">
      <c r="A1729" s="62"/>
      <c r="D1729" s="62"/>
    </row>
    <row r="1730" spans="1:4" x14ac:dyDescent="0.25">
      <c r="A1730" s="62"/>
      <c r="D1730" s="62"/>
    </row>
    <row r="1731" spans="1:4" x14ac:dyDescent="0.25">
      <c r="A1731" s="62"/>
      <c r="D1731" s="62"/>
    </row>
    <row r="1732" spans="1:4" x14ac:dyDescent="0.25">
      <c r="A1732" s="62"/>
      <c r="D1732" s="62"/>
    </row>
    <row r="1733" spans="1:4" x14ac:dyDescent="0.25">
      <c r="A1733" s="62"/>
      <c r="D1733" s="62"/>
    </row>
    <row r="1734" spans="1:4" x14ac:dyDescent="0.25">
      <c r="A1734" s="62"/>
      <c r="D1734" s="62"/>
    </row>
    <row r="1735" spans="1:4" x14ac:dyDescent="0.25">
      <c r="A1735" s="62"/>
      <c r="D1735" s="62"/>
    </row>
    <row r="1736" spans="1:4" x14ac:dyDescent="0.25">
      <c r="A1736" s="62"/>
      <c r="D1736" s="62"/>
    </row>
    <row r="1737" spans="1:4" x14ac:dyDescent="0.25">
      <c r="A1737" s="62"/>
      <c r="D1737" s="62"/>
    </row>
    <row r="1738" spans="1:4" x14ac:dyDescent="0.25">
      <c r="A1738" s="62"/>
      <c r="D1738" s="62"/>
    </row>
    <row r="1739" spans="1:4" x14ac:dyDescent="0.25">
      <c r="A1739" s="62"/>
      <c r="D1739" s="62"/>
    </row>
    <row r="1740" spans="1:4" x14ac:dyDescent="0.25">
      <c r="A1740" s="62"/>
      <c r="D1740" s="62"/>
    </row>
    <row r="1741" spans="1:4" x14ac:dyDescent="0.25">
      <c r="A1741" s="62"/>
      <c r="D1741" s="62"/>
    </row>
    <row r="1742" spans="1:4" x14ac:dyDescent="0.25">
      <c r="A1742" s="62"/>
      <c r="D1742" s="62"/>
    </row>
    <row r="1743" spans="1:4" x14ac:dyDescent="0.25">
      <c r="A1743" s="62"/>
      <c r="D1743" s="62"/>
    </row>
    <row r="1744" spans="1:4" x14ac:dyDescent="0.25">
      <c r="A1744" s="62"/>
      <c r="D1744" s="62"/>
    </row>
    <row r="1745" spans="1:4" x14ac:dyDescent="0.25">
      <c r="A1745" s="62"/>
      <c r="D1745" s="62"/>
    </row>
    <row r="1746" spans="1:4" x14ac:dyDescent="0.25">
      <c r="A1746" s="62"/>
      <c r="D1746" s="62"/>
    </row>
    <row r="1747" spans="1:4" x14ac:dyDescent="0.25">
      <c r="A1747" s="62"/>
      <c r="D1747" s="62"/>
    </row>
    <row r="1748" spans="1:4" x14ac:dyDescent="0.25">
      <c r="A1748" s="62"/>
      <c r="D1748" s="62"/>
    </row>
    <row r="1749" spans="1:4" x14ac:dyDescent="0.25">
      <c r="A1749" s="62"/>
      <c r="D1749" s="62"/>
    </row>
    <row r="1750" spans="1:4" x14ac:dyDescent="0.25">
      <c r="A1750" s="62"/>
      <c r="D1750" s="62"/>
    </row>
    <row r="1751" spans="1:4" x14ac:dyDescent="0.25">
      <c r="A1751" s="62"/>
      <c r="D1751" s="62"/>
    </row>
    <row r="1752" spans="1:4" x14ac:dyDescent="0.25">
      <c r="A1752" s="62"/>
      <c r="D1752" s="62"/>
    </row>
    <row r="1753" spans="1:4" x14ac:dyDescent="0.25">
      <c r="A1753" s="62"/>
      <c r="D1753" s="62"/>
    </row>
    <row r="1754" spans="1:4" x14ac:dyDescent="0.25">
      <c r="A1754" s="62"/>
      <c r="D1754" s="62"/>
    </row>
    <row r="1755" spans="1:4" x14ac:dyDescent="0.25">
      <c r="A1755" s="62"/>
      <c r="D1755" s="62"/>
    </row>
    <row r="1756" spans="1:4" x14ac:dyDescent="0.25">
      <c r="A1756" s="62"/>
      <c r="D1756" s="62"/>
    </row>
    <row r="1757" spans="1:4" x14ac:dyDescent="0.25">
      <c r="A1757" s="62"/>
      <c r="D1757" s="62"/>
    </row>
    <row r="1758" spans="1:4" x14ac:dyDescent="0.25">
      <c r="A1758" s="62"/>
      <c r="D1758" s="62"/>
    </row>
    <row r="1759" spans="1:4" x14ac:dyDescent="0.25">
      <c r="A1759" s="62"/>
      <c r="D1759" s="62"/>
    </row>
    <row r="1760" spans="1:4" x14ac:dyDescent="0.25">
      <c r="A1760" s="62"/>
      <c r="D1760" s="62"/>
    </row>
    <row r="1761" spans="1:4" x14ac:dyDescent="0.25">
      <c r="A1761" s="62"/>
      <c r="D1761" s="62"/>
    </row>
    <row r="1762" spans="1:4" x14ac:dyDescent="0.25">
      <c r="A1762" s="62"/>
      <c r="D1762" s="62"/>
    </row>
    <row r="1763" spans="1:4" x14ac:dyDescent="0.25">
      <c r="A1763" s="62"/>
      <c r="D1763" s="62"/>
    </row>
    <row r="1764" spans="1:4" x14ac:dyDescent="0.25">
      <c r="A1764" s="62"/>
      <c r="D1764" s="62"/>
    </row>
    <row r="1765" spans="1:4" x14ac:dyDescent="0.25">
      <c r="A1765" s="62"/>
      <c r="D1765" s="62"/>
    </row>
    <row r="1766" spans="1:4" x14ac:dyDescent="0.25">
      <c r="A1766" s="62"/>
      <c r="D1766" s="62"/>
    </row>
    <row r="1767" spans="1:4" x14ac:dyDescent="0.25">
      <c r="A1767" s="62"/>
      <c r="D1767" s="62"/>
    </row>
    <row r="1768" spans="1:4" x14ac:dyDescent="0.25">
      <c r="A1768" s="62"/>
      <c r="D1768" s="62"/>
    </row>
    <row r="1769" spans="1:4" x14ac:dyDescent="0.25">
      <c r="A1769" s="62"/>
      <c r="D1769" s="62"/>
    </row>
    <row r="1770" spans="1:4" x14ac:dyDescent="0.25">
      <c r="A1770" s="62"/>
      <c r="D1770" s="62"/>
    </row>
    <row r="1771" spans="1:4" x14ac:dyDescent="0.25">
      <c r="A1771" s="62"/>
      <c r="D1771" s="62"/>
    </row>
    <row r="1772" spans="1:4" x14ac:dyDescent="0.25">
      <c r="A1772" s="62"/>
      <c r="D1772" s="62"/>
    </row>
    <row r="1773" spans="1:4" x14ac:dyDescent="0.25">
      <c r="A1773" s="62"/>
      <c r="D1773" s="62"/>
    </row>
    <row r="1774" spans="1:4" x14ac:dyDescent="0.25">
      <c r="A1774" s="62"/>
      <c r="D1774" s="62"/>
    </row>
    <row r="1775" spans="1:4" x14ac:dyDescent="0.25">
      <c r="A1775" s="62"/>
      <c r="D1775" s="62"/>
    </row>
    <row r="1776" spans="1:4" x14ac:dyDescent="0.25">
      <c r="A1776" s="62"/>
      <c r="D1776" s="62"/>
    </row>
    <row r="1777" spans="1:4" x14ac:dyDescent="0.25">
      <c r="A1777" s="62"/>
      <c r="D1777" s="62"/>
    </row>
    <row r="1778" spans="1:4" x14ac:dyDescent="0.25">
      <c r="A1778" s="62"/>
      <c r="D1778" s="62"/>
    </row>
    <row r="1779" spans="1:4" x14ac:dyDescent="0.25">
      <c r="A1779" s="62"/>
      <c r="D1779" s="62"/>
    </row>
    <row r="1780" spans="1:4" x14ac:dyDescent="0.25">
      <c r="A1780" s="62"/>
      <c r="D1780" s="62"/>
    </row>
    <row r="1781" spans="1:4" x14ac:dyDescent="0.25">
      <c r="A1781" s="62"/>
      <c r="D1781" s="62"/>
    </row>
    <row r="1782" spans="1:4" x14ac:dyDescent="0.25">
      <c r="A1782" s="62"/>
      <c r="D1782" s="62"/>
    </row>
    <row r="1783" spans="1:4" x14ac:dyDescent="0.25">
      <c r="A1783" s="62"/>
      <c r="D1783" s="62"/>
    </row>
    <row r="1784" spans="1:4" x14ac:dyDescent="0.25">
      <c r="A1784" s="62"/>
      <c r="D1784" s="62"/>
    </row>
    <row r="1785" spans="1:4" x14ac:dyDescent="0.25">
      <c r="A1785" s="62"/>
      <c r="D1785" s="62"/>
    </row>
    <row r="1786" spans="1:4" x14ac:dyDescent="0.25">
      <c r="A1786" s="62"/>
      <c r="D1786" s="62"/>
    </row>
    <row r="1787" spans="1:4" x14ac:dyDescent="0.25">
      <c r="A1787" s="62"/>
      <c r="D1787" s="62"/>
    </row>
    <row r="1788" spans="1:4" x14ac:dyDescent="0.25">
      <c r="A1788" s="62"/>
      <c r="D1788" s="62"/>
    </row>
    <row r="1789" spans="1:4" x14ac:dyDescent="0.25">
      <c r="A1789" s="62"/>
      <c r="D1789" s="62"/>
    </row>
    <row r="1790" spans="1:4" x14ac:dyDescent="0.25">
      <c r="A1790" s="62"/>
      <c r="D1790" s="62"/>
    </row>
    <row r="1791" spans="1:4" x14ac:dyDescent="0.25">
      <c r="A1791" s="62"/>
      <c r="D1791" s="62"/>
    </row>
    <row r="1792" spans="1:4" x14ac:dyDescent="0.25">
      <c r="A1792" s="62"/>
      <c r="D1792" s="62"/>
    </row>
    <row r="1793" spans="1:4" x14ac:dyDescent="0.25">
      <c r="A1793" s="62"/>
      <c r="D1793" s="62"/>
    </row>
    <row r="1794" spans="1:4" x14ac:dyDescent="0.25">
      <c r="A1794" s="62"/>
      <c r="D1794" s="62"/>
    </row>
    <row r="1795" spans="1:4" x14ac:dyDescent="0.25">
      <c r="A1795" s="62"/>
      <c r="D1795" s="62"/>
    </row>
    <row r="1796" spans="1:4" x14ac:dyDescent="0.25">
      <c r="A1796" s="62"/>
      <c r="D1796" s="62"/>
    </row>
    <row r="1797" spans="1:4" x14ac:dyDescent="0.25">
      <c r="A1797" s="62"/>
      <c r="D1797" s="62"/>
    </row>
    <row r="1798" spans="1:4" x14ac:dyDescent="0.25">
      <c r="A1798" s="62"/>
      <c r="D1798" s="62"/>
    </row>
    <row r="1799" spans="1:4" x14ac:dyDescent="0.25">
      <c r="A1799" s="62"/>
      <c r="D1799" s="62"/>
    </row>
    <row r="1800" spans="1:4" x14ac:dyDescent="0.25">
      <c r="A1800" s="62"/>
      <c r="D1800" s="62"/>
    </row>
    <row r="1801" spans="1:4" x14ac:dyDescent="0.25">
      <c r="A1801" s="62"/>
      <c r="D1801" s="62"/>
    </row>
    <row r="1802" spans="1:4" x14ac:dyDescent="0.25">
      <c r="A1802" s="62"/>
      <c r="D1802" s="62"/>
    </row>
    <row r="1803" spans="1:4" x14ac:dyDescent="0.25">
      <c r="A1803" s="62"/>
      <c r="D1803" s="62"/>
    </row>
    <row r="1804" spans="1:4" x14ac:dyDescent="0.25">
      <c r="A1804" s="62"/>
      <c r="D1804" s="62"/>
    </row>
    <row r="1805" spans="1:4" x14ac:dyDescent="0.25">
      <c r="A1805" s="62"/>
      <c r="D1805" s="62"/>
    </row>
    <row r="1806" spans="1:4" x14ac:dyDescent="0.25">
      <c r="A1806" s="62"/>
      <c r="D1806" s="62"/>
    </row>
    <row r="1807" spans="1:4" x14ac:dyDescent="0.25">
      <c r="A1807" s="62"/>
      <c r="D1807" s="62"/>
    </row>
    <row r="1808" spans="1:4" x14ac:dyDescent="0.25">
      <c r="A1808" s="62"/>
      <c r="D1808" s="62"/>
    </row>
    <row r="1809" spans="1:4" x14ac:dyDescent="0.25">
      <c r="A1809" s="62"/>
      <c r="D1809" s="62"/>
    </row>
    <row r="1810" spans="1:4" x14ac:dyDescent="0.25">
      <c r="A1810" s="62"/>
      <c r="D1810" s="62"/>
    </row>
    <row r="1811" spans="1:4" x14ac:dyDescent="0.25">
      <c r="A1811" s="62"/>
      <c r="D1811" s="62"/>
    </row>
    <row r="1812" spans="1:4" x14ac:dyDescent="0.25">
      <c r="A1812" s="62"/>
      <c r="D1812" s="62"/>
    </row>
    <row r="1813" spans="1:4" x14ac:dyDescent="0.25">
      <c r="A1813" s="62"/>
      <c r="D1813" s="62"/>
    </row>
    <row r="1814" spans="1:4" x14ac:dyDescent="0.25">
      <c r="A1814" s="62"/>
      <c r="D1814" s="62"/>
    </row>
    <row r="1815" spans="1:4" x14ac:dyDescent="0.25">
      <c r="A1815" s="62"/>
      <c r="D1815" s="62"/>
    </row>
    <row r="1816" spans="1:4" x14ac:dyDescent="0.25">
      <c r="A1816" s="62"/>
      <c r="D1816" s="62"/>
    </row>
    <row r="1817" spans="1:4" x14ac:dyDescent="0.25">
      <c r="A1817" s="62"/>
      <c r="D1817" s="62"/>
    </row>
    <row r="1818" spans="1:4" x14ac:dyDescent="0.25">
      <c r="A1818" s="62"/>
      <c r="D1818" s="62"/>
    </row>
    <row r="1819" spans="1:4" x14ac:dyDescent="0.25">
      <c r="A1819" s="62"/>
      <c r="D1819" s="62"/>
    </row>
    <row r="1820" spans="1:4" x14ac:dyDescent="0.25">
      <c r="A1820" s="62"/>
      <c r="D1820" s="62"/>
    </row>
    <row r="1821" spans="1:4" x14ac:dyDescent="0.25">
      <c r="A1821" s="62"/>
      <c r="D1821" s="62"/>
    </row>
    <row r="1822" spans="1:4" x14ac:dyDescent="0.25">
      <c r="A1822" s="62"/>
      <c r="D1822" s="62"/>
    </row>
    <row r="1823" spans="1:4" x14ac:dyDescent="0.25">
      <c r="A1823" s="62"/>
      <c r="D1823" s="62"/>
    </row>
    <row r="1824" spans="1:4" x14ac:dyDescent="0.25">
      <c r="A1824" s="62"/>
      <c r="D1824" s="62"/>
    </row>
    <row r="1825" spans="1:4" x14ac:dyDescent="0.25">
      <c r="A1825" s="62"/>
      <c r="D1825" s="62"/>
    </row>
    <row r="1826" spans="1:4" x14ac:dyDescent="0.25">
      <c r="A1826" s="62"/>
      <c r="D1826" s="62"/>
    </row>
    <row r="1827" spans="1:4" x14ac:dyDescent="0.25">
      <c r="A1827" s="62"/>
      <c r="D1827" s="62"/>
    </row>
    <row r="1828" spans="1:4" x14ac:dyDescent="0.25">
      <c r="A1828" s="62"/>
      <c r="D1828" s="62"/>
    </row>
    <row r="1829" spans="1:4" x14ac:dyDescent="0.25">
      <c r="A1829" s="62"/>
      <c r="D1829" s="62"/>
    </row>
    <row r="1830" spans="1:4" x14ac:dyDescent="0.25">
      <c r="A1830" s="62"/>
      <c r="D1830" s="62"/>
    </row>
    <row r="1831" spans="1:4" x14ac:dyDescent="0.25">
      <c r="A1831" s="62"/>
      <c r="D1831" s="62"/>
    </row>
    <row r="1832" spans="1:4" x14ac:dyDescent="0.25">
      <c r="A1832" s="62"/>
      <c r="D1832" s="62"/>
    </row>
    <row r="1833" spans="1:4" x14ac:dyDescent="0.25">
      <c r="A1833" s="62"/>
      <c r="D1833" s="62"/>
    </row>
    <row r="1834" spans="1:4" x14ac:dyDescent="0.25">
      <c r="A1834" s="62"/>
      <c r="D1834" s="62"/>
    </row>
    <row r="1835" spans="1:4" x14ac:dyDescent="0.25">
      <c r="A1835" s="62"/>
      <c r="D1835" s="62"/>
    </row>
    <row r="1836" spans="1:4" x14ac:dyDescent="0.25">
      <c r="A1836" s="62"/>
      <c r="D1836" s="62"/>
    </row>
    <row r="1837" spans="1:4" x14ac:dyDescent="0.25">
      <c r="A1837" s="62"/>
      <c r="D1837" s="62"/>
    </row>
    <row r="1838" spans="1:4" x14ac:dyDescent="0.25">
      <c r="A1838" s="62"/>
      <c r="D1838" s="62"/>
    </row>
    <row r="1839" spans="1:4" x14ac:dyDescent="0.25">
      <c r="A1839" s="62"/>
      <c r="D1839" s="62"/>
    </row>
    <row r="1840" spans="1:4" x14ac:dyDescent="0.25">
      <c r="A1840" s="62"/>
      <c r="D1840" s="62"/>
    </row>
    <row r="1841" spans="1:4" x14ac:dyDescent="0.25">
      <c r="A1841" s="62"/>
      <c r="D1841" s="62"/>
    </row>
    <row r="1842" spans="1:4" x14ac:dyDescent="0.25">
      <c r="A1842" s="62"/>
      <c r="D1842" s="62"/>
    </row>
    <row r="1843" spans="1:4" x14ac:dyDescent="0.25">
      <c r="A1843" s="62"/>
      <c r="D1843" s="62"/>
    </row>
    <row r="1844" spans="1:4" x14ac:dyDescent="0.25">
      <c r="A1844" s="62"/>
      <c r="D1844" s="62"/>
    </row>
    <row r="1845" spans="1:4" x14ac:dyDescent="0.25">
      <c r="A1845" s="62"/>
      <c r="D1845" s="62"/>
    </row>
    <row r="1846" spans="1:4" x14ac:dyDescent="0.25">
      <c r="A1846" s="62"/>
      <c r="D1846" s="62"/>
    </row>
    <row r="1847" spans="1:4" x14ac:dyDescent="0.25">
      <c r="A1847" s="62"/>
      <c r="D1847" s="62"/>
    </row>
    <row r="1848" spans="1:4" x14ac:dyDescent="0.25">
      <c r="A1848" s="62"/>
      <c r="D1848" s="62"/>
    </row>
    <row r="1849" spans="1:4" x14ac:dyDescent="0.25">
      <c r="A1849" s="62"/>
      <c r="D1849" s="62"/>
    </row>
    <row r="1850" spans="1:4" x14ac:dyDescent="0.25">
      <c r="A1850" s="62"/>
      <c r="D1850" s="62"/>
    </row>
    <row r="1851" spans="1:4" x14ac:dyDescent="0.25">
      <c r="A1851" s="62"/>
      <c r="D1851" s="62"/>
    </row>
    <row r="1852" spans="1:4" x14ac:dyDescent="0.25">
      <c r="A1852" s="62"/>
      <c r="D1852" s="62"/>
    </row>
    <row r="1853" spans="1:4" x14ac:dyDescent="0.25">
      <c r="A1853" s="62"/>
      <c r="D1853" s="62"/>
    </row>
    <row r="1854" spans="1:4" x14ac:dyDescent="0.25">
      <c r="A1854" s="62"/>
      <c r="D1854" s="62"/>
    </row>
    <row r="1855" spans="1:4" x14ac:dyDescent="0.25">
      <c r="A1855" s="62"/>
      <c r="D1855" s="62"/>
    </row>
    <row r="1856" spans="1:4" x14ac:dyDescent="0.25">
      <c r="A1856" s="62"/>
      <c r="D1856" s="62"/>
    </row>
    <row r="1857" spans="1:4" x14ac:dyDescent="0.25">
      <c r="A1857" s="62"/>
      <c r="D1857" s="62"/>
    </row>
    <row r="1858" spans="1:4" x14ac:dyDescent="0.25">
      <c r="A1858" s="62"/>
      <c r="D1858" s="62"/>
    </row>
    <row r="1859" spans="1:4" x14ac:dyDescent="0.25">
      <c r="A1859" s="62"/>
      <c r="D1859" s="62"/>
    </row>
    <row r="1860" spans="1:4" x14ac:dyDescent="0.25">
      <c r="A1860" s="62"/>
      <c r="D1860" s="62"/>
    </row>
    <row r="1861" spans="1:4" x14ac:dyDescent="0.25">
      <c r="A1861" s="62"/>
      <c r="D1861" s="62"/>
    </row>
    <row r="1862" spans="1:4" x14ac:dyDescent="0.25">
      <c r="A1862" s="62"/>
      <c r="D1862" s="62"/>
    </row>
    <row r="1863" spans="1:4" x14ac:dyDescent="0.25">
      <c r="A1863" s="62"/>
      <c r="D1863" s="62"/>
    </row>
    <row r="1864" spans="1:4" x14ac:dyDescent="0.25">
      <c r="A1864" s="62"/>
      <c r="D1864" s="62"/>
    </row>
    <row r="1865" spans="1:4" x14ac:dyDescent="0.25">
      <c r="A1865" s="62"/>
      <c r="D1865" s="62"/>
    </row>
    <row r="1866" spans="1:4" x14ac:dyDescent="0.25">
      <c r="A1866" s="62"/>
      <c r="D1866" s="62"/>
    </row>
    <row r="1867" spans="1:4" x14ac:dyDescent="0.25">
      <c r="A1867" s="62"/>
      <c r="D1867" s="62"/>
    </row>
    <row r="1868" spans="1:4" x14ac:dyDescent="0.25">
      <c r="A1868" s="62"/>
      <c r="D1868" s="62"/>
    </row>
    <row r="1869" spans="1:4" x14ac:dyDescent="0.25">
      <c r="A1869" s="62"/>
      <c r="D1869" s="62"/>
    </row>
    <row r="1870" spans="1:4" x14ac:dyDescent="0.25">
      <c r="A1870" s="62"/>
      <c r="D1870" s="62"/>
    </row>
    <row r="1871" spans="1:4" x14ac:dyDescent="0.25">
      <c r="A1871" s="62"/>
      <c r="D1871" s="62"/>
    </row>
    <row r="1872" spans="1:4" x14ac:dyDescent="0.25">
      <c r="A1872" s="62"/>
      <c r="D1872" s="62"/>
    </row>
    <row r="1873" spans="1:4" x14ac:dyDescent="0.25">
      <c r="A1873" s="62"/>
      <c r="D1873" s="62"/>
    </row>
    <row r="1874" spans="1:4" x14ac:dyDescent="0.25">
      <c r="A1874" s="62"/>
      <c r="D1874" s="62"/>
    </row>
    <row r="1875" spans="1:4" x14ac:dyDescent="0.25">
      <c r="A1875" s="62"/>
      <c r="D1875" s="62"/>
    </row>
    <row r="1876" spans="1:4" x14ac:dyDescent="0.25">
      <c r="A1876" s="62"/>
      <c r="D1876" s="62"/>
    </row>
    <row r="1877" spans="1:4" x14ac:dyDescent="0.25">
      <c r="A1877" s="62"/>
      <c r="D1877" s="62"/>
    </row>
    <row r="1878" spans="1:4" x14ac:dyDescent="0.25">
      <c r="A1878" s="62"/>
      <c r="D1878" s="62"/>
    </row>
    <row r="1879" spans="1:4" x14ac:dyDescent="0.25">
      <c r="A1879" s="62"/>
      <c r="D1879" s="62"/>
    </row>
    <row r="1880" spans="1:4" x14ac:dyDescent="0.25">
      <c r="A1880" s="62"/>
      <c r="D1880" s="62"/>
    </row>
    <row r="1881" spans="1:4" x14ac:dyDescent="0.25">
      <c r="A1881" s="62"/>
      <c r="D1881" s="62"/>
    </row>
    <row r="1882" spans="1:4" x14ac:dyDescent="0.25">
      <c r="A1882" s="62"/>
      <c r="D1882" s="62"/>
    </row>
    <row r="1883" spans="1:4" x14ac:dyDescent="0.25">
      <c r="A1883" s="62"/>
      <c r="D1883" s="62"/>
    </row>
    <row r="1884" spans="1:4" x14ac:dyDescent="0.25">
      <c r="A1884" s="62"/>
      <c r="D1884" s="62"/>
    </row>
    <row r="1885" spans="1:4" x14ac:dyDescent="0.25">
      <c r="A1885" s="62"/>
      <c r="D1885" s="62"/>
    </row>
    <row r="1886" spans="1:4" x14ac:dyDescent="0.25">
      <c r="A1886" s="62"/>
      <c r="D1886" s="62"/>
    </row>
    <row r="1887" spans="1:4" x14ac:dyDescent="0.25">
      <c r="A1887" s="62"/>
      <c r="D1887" s="62"/>
    </row>
    <row r="1888" spans="1:4" x14ac:dyDescent="0.25">
      <c r="A1888" s="62"/>
      <c r="D1888" s="62"/>
    </row>
    <row r="1889" spans="1:4" x14ac:dyDescent="0.25">
      <c r="A1889" s="62"/>
      <c r="D1889" s="62"/>
    </row>
    <row r="1890" spans="1:4" x14ac:dyDescent="0.25">
      <c r="A1890" s="62"/>
      <c r="D1890" s="62"/>
    </row>
    <row r="1891" spans="1:4" x14ac:dyDescent="0.25">
      <c r="A1891" s="62"/>
      <c r="D1891" s="62"/>
    </row>
    <row r="1892" spans="1:4" x14ac:dyDescent="0.25">
      <c r="A1892" s="62"/>
      <c r="D1892" s="62"/>
    </row>
    <row r="1893" spans="1:4" x14ac:dyDescent="0.25">
      <c r="A1893" s="62"/>
      <c r="D1893" s="62"/>
    </row>
    <row r="1894" spans="1:4" x14ac:dyDescent="0.25">
      <c r="A1894" s="62"/>
      <c r="D1894" s="62"/>
    </row>
    <row r="1895" spans="1:4" x14ac:dyDescent="0.25">
      <c r="A1895" s="62"/>
      <c r="D1895" s="62"/>
    </row>
    <row r="1896" spans="1:4" x14ac:dyDescent="0.25">
      <c r="A1896" s="62"/>
      <c r="D1896" s="62"/>
    </row>
    <row r="1897" spans="1:4" x14ac:dyDescent="0.25">
      <c r="A1897" s="62"/>
      <c r="D1897" s="62"/>
    </row>
    <row r="1898" spans="1:4" x14ac:dyDescent="0.25">
      <c r="A1898" s="62"/>
      <c r="D1898" s="62"/>
    </row>
    <row r="1899" spans="1:4" x14ac:dyDescent="0.25">
      <c r="A1899" s="62"/>
      <c r="D1899" s="62"/>
    </row>
    <row r="1900" spans="1:4" x14ac:dyDescent="0.25">
      <c r="A1900" s="62"/>
      <c r="D1900" s="62"/>
    </row>
    <row r="1901" spans="1:4" x14ac:dyDescent="0.25">
      <c r="A1901" s="62"/>
      <c r="D1901" s="62"/>
    </row>
    <row r="1902" spans="1:4" x14ac:dyDescent="0.25">
      <c r="A1902" s="62"/>
      <c r="D1902" s="62"/>
    </row>
    <row r="1903" spans="1:4" x14ac:dyDescent="0.25">
      <c r="A1903" s="62"/>
      <c r="D1903" s="62"/>
    </row>
    <row r="1904" spans="1:4" x14ac:dyDescent="0.25">
      <c r="A1904" s="62"/>
      <c r="D1904" s="62"/>
    </row>
    <row r="1905" spans="1:4" x14ac:dyDescent="0.25">
      <c r="A1905" s="62"/>
      <c r="D1905" s="62"/>
    </row>
    <row r="1906" spans="1:4" x14ac:dyDescent="0.25">
      <c r="A1906" s="62"/>
      <c r="D1906" s="62"/>
    </row>
    <row r="1907" spans="1:4" x14ac:dyDescent="0.25">
      <c r="A1907" s="62"/>
      <c r="D1907" s="62"/>
    </row>
    <row r="1908" spans="1:4" x14ac:dyDescent="0.25">
      <c r="A1908" s="62"/>
      <c r="D1908" s="62"/>
    </row>
    <row r="1909" spans="1:4" x14ac:dyDescent="0.25">
      <c r="A1909" s="62"/>
      <c r="D1909" s="62"/>
    </row>
    <row r="1910" spans="1:4" x14ac:dyDescent="0.25">
      <c r="A1910" s="62"/>
      <c r="D1910" s="62"/>
    </row>
    <row r="1911" spans="1:4" x14ac:dyDescent="0.25">
      <c r="A1911" s="62"/>
      <c r="D1911" s="62"/>
    </row>
    <row r="1912" spans="1:4" x14ac:dyDescent="0.25">
      <c r="A1912" s="62"/>
      <c r="D1912" s="62"/>
    </row>
    <row r="1913" spans="1:4" x14ac:dyDescent="0.25">
      <c r="A1913" s="62"/>
      <c r="D1913" s="62"/>
    </row>
    <row r="1914" spans="1:4" x14ac:dyDescent="0.25">
      <c r="A1914" s="62"/>
      <c r="D1914" s="62"/>
    </row>
    <row r="1915" spans="1:4" x14ac:dyDescent="0.25">
      <c r="A1915" s="62"/>
      <c r="D1915" s="62"/>
    </row>
    <row r="1916" spans="1:4" x14ac:dyDescent="0.25">
      <c r="A1916" s="62"/>
      <c r="D1916" s="62"/>
    </row>
    <row r="1917" spans="1:4" x14ac:dyDescent="0.25">
      <c r="A1917" s="62"/>
      <c r="D1917" s="62"/>
    </row>
    <row r="1918" spans="1:4" x14ac:dyDescent="0.25">
      <c r="A1918" s="62"/>
      <c r="D1918" s="62"/>
    </row>
    <row r="1919" spans="1:4" x14ac:dyDescent="0.25">
      <c r="A1919" s="62"/>
      <c r="D1919" s="62"/>
    </row>
    <row r="1920" spans="1:4" x14ac:dyDescent="0.25">
      <c r="A1920" s="62"/>
      <c r="D1920" s="62"/>
    </row>
    <row r="1921" spans="1:4" x14ac:dyDescent="0.25">
      <c r="A1921" s="62"/>
      <c r="D1921" s="62"/>
    </row>
    <row r="1922" spans="1:4" x14ac:dyDescent="0.25">
      <c r="A1922" s="62"/>
      <c r="D1922" s="62"/>
    </row>
    <row r="1923" spans="1:4" x14ac:dyDescent="0.25">
      <c r="A1923" s="62"/>
      <c r="D1923" s="62"/>
    </row>
    <row r="1924" spans="1:4" x14ac:dyDescent="0.25">
      <c r="A1924" s="62"/>
      <c r="D1924" s="62"/>
    </row>
    <row r="1925" spans="1:4" x14ac:dyDescent="0.25">
      <c r="A1925" s="62"/>
      <c r="D1925" s="62"/>
    </row>
    <row r="1926" spans="1:4" x14ac:dyDescent="0.25">
      <c r="A1926" s="62"/>
      <c r="D1926" s="62"/>
    </row>
    <row r="1927" spans="1:4" x14ac:dyDescent="0.25">
      <c r="A1927" s="62"/>
      <c r="D1927" s="62"/>
    </row>
    <row r="1928" spans="1:4" x14ac:dyDescent="0.25">
      <c r="A1928" s="62"/>
      <c r="D1928" s="62"/>
    </row>
    <row r="1929" spans="1:4" x14ac:dyDescent="0.25">
      <c r="A1929" s="62"/>
      <c r="D1929" s="62"/>
    </row>
    <row r="1930" spans="1:4" x14ac:dyDescent="0.25">
      <c r="A1930" s="62"/>
      <c r="D1930" s="62"/>
    </row>
    <row r="1931" spans="1:4" x14ac:dyDescent="0.25">
      <c r="A1931" s="62"/>
      <c r="D1931" s="62"/>
    </row>
    <row r="1932" spans="1:4" x14ac:dyDescent="0.25">
      <c r="A1932" s="62"/>
      <c r="D1932" s="62"/>
    </row>
    <row r="1933" spans="1:4" x14ac:dyDescent="0.25">
      <c r="A1933" s="62"/>
      <c r="D1933" s="62"/>
    </row>
    <row r="1934" spans="1:4" x14ac:dyDescent="0.25">
      <c r="A1934" s="62"/>
      <c r="D1934" s="62"/>
    </row>
    <row r="1935" spans="1:4" x14ac:dyDescent="0.25">
      <c r="A1935" s="62"/>
      <c r="D1935" s="62"/>
    </row>
    <row r="1936" spans="1:4" x14ac:dyDescent="0.25">
      <c r="A1936" s="62"/>
      <c r="D1936" s="62"/>
    </row>
    <row r="1937" spans="1:4" x14ac:dyDescent="0.25">
      <c r="A1937" s="62"/>
      <c r="D1937" s="62"/>
    </row>
    <row r="1938" spans="1:4" x14ac:dyDescent="0.25">
      <c r="A1938" s="62"/>
      <c r="D1938" s="62"/>
    </row>
    <row r="1939" spans="1:4" x14ac:dyDescent="0.25">
      <c r="A1939" s="62"/>
      <c r="D1939" s="62"/>
    </row>
    <row r="1940" spans="1:4" x14ac:dyDescent="0.25">
      <c r="A1940" s="62"/>
      <c r="D1940" s="62"/>
    </row>
    <row r="1941" spans="1:4" x14ac:dyDescent="0.25">
      <c r="A1941" s="62"/>
      <c r="D1941" s="62"/>
    </row>
    <row r="1942" spans="1:4" x14ac:dyDescent="0.25">
      <c r="A1942" s="62"/>
      <c r="D1942" s="62"/>
    </row>
    <row r="1943" spans="1:4" x14ac:dyDescent="0.25">
      <c r="A1943" s="62"/>
      <c r="D1943" s="62"/>
    </row>
    <row r="1944" spans="1:4" x14ac:dyDescent="0.25">
      <c r="A1944" s="62"/>
      <c r="D1944" s="62"/>
    </row>
    <row r="1945" spans="1:4" x14ac:dyDescent="0.25">
      <c r="A1945" s="62"/>
      <c r="D1945" s="62"/>
    </row>
    <row r="1946" spans="1:4" x14ac:dyDescent="0.25">
      <c r="A1946" s="62"/>
      <c r="D1946" s="62"/>
    </row>
    <row r="1947" spans="1:4" x14ac:dyDescent="0.25">
      <c r="A1947" s="62"/>
      <c r="D1947" s="62"/>
    </row>
    <row r="1948" spans="1:4" x14ac:dyDescent="0.25">
      <c r="A1948" s="62"/>
      <c r="D1948" s="62"/>
    </row>
    <row r="1949" spans="1:4" x14ac:dyDescent="0.25">
      <c r="A1949" s="62"/>
      <c r="D1949" s="62"/>
    </row>
    <row r="1950" spans="1:4" x14ac:dyDescent="0.25">
      <c r="A1950" s="62"/>
      <c r="D1950" s="62"/>
    </row>
    <row r="1951" spans="1:4" x14ac:dyDescent="0.25">
      <c r="A1951" s="62"/>
      <c r="D1951" s="62"/>
    </row>
    <row r="1952" spans="1:4" x14ac:dyDescent="0.25">
      <c r="A1952" s="62"/>
      <c r="D1952" s="62"/>
    </row>
    <row r="1953" spans="1:4" x14ac:dyDescent="0.25">
      <c r="A1953" s="62"/>
      <c r="D1953" s="62"/>
    </row>
    <row r="1954" spans="1:4" x14ac:dyDescent="0.25">
      <c r="A1954" s="62"/>
      <c r="D1954" s="62"/>
    </row>
    <row r="1955" spans="1:4" x14ac:dyDescent="0.25">
      <c r="A1955" s="62"/>
      <c r="D1955" s="62"/>
    </row>
    <row r="1956" spans="1:4" x14ac:dyDescent="0.25">
      <c r="A1956" s="62"/>
      <c r="D1956" s="62"/>
    </row>
    <row r="1957" spans="1:4" x14ac:dyDescent="0.25">
      <c r="A1957" s="62"/>
      <c r="D1957" s="62"/>
    </row>
    <row r="1958" spans="1:4" x14ac:dyDescent="0.25">
      <c r="A1958" s="62"/>
      <c r="D1958" s="62"/>
    </row>
    <row r="1959" spans="1:4" x14ac:dyDescent="0.25">
      <c r="A1959" s="62"/>
      <c r="D1959" s="62"/>
    </row>
    <row r="1960" spans="1:4" x14ac:dyDescent="0.25">
      <c r="A1960" s="62"/>
      <c r="D1960" s="62"/>
    </row>
    <row r="1961" spans="1:4" x14ac:dyDescent="0.25">
      <c r="A1961" s="62"/>
      <c r="D1961" s="62"/>
    </row>
    <row r="1962" spans="1:4" x14ac:dyDescent="0.25">
      <c r="A1962" s="62"/>
      <c r="D1962" s="62"/>
    </row>
    <row r="1963" spans="1:4" x14ac:dyDescent="0.25">
      <c r="A1963" s="62"/>
      <c r="D1963" s="62"/>
    </row>
    <row r="1964" spans="1:4" x14ac:dyDescent="0.25">
      <c r="A1964" s="62"/>
      <c r="D1964" s="62"/>
    </row>
    <row r="1965" spans="1:4" x14ac:dyDescent="0.25">
      <c r="A1965" s="62"/>
      <c r="D1965" s="62"/>
    </row>
    <row r="1966" spans="1:4" x14ac:dyDescent="0.25">
      <c r="A1966" s="62"/>
      <c r="D1966" s="62"/>
    </row>
    <row r="1967" spans="1:4" x14ac:dyDescent="0.25">
      <c r="A1967" s="62"/>
      <c r="D1967" s="62"/>
    </row>
    <row r="1968" spans="1:4" x14ac:dyDescent="0.25">
      <c r="A1968" s="62"/>
      <c r="D1968" s="62"/>
    </row>
    <row r="1969" spans="1:4" x14ac:dyDescent="0.25">
      <c r="A1969" s="62"/>
      <c r="D1969" s="62"/>
    </row>
    <row r="1970" spans="1:4" x14ac:dyDescent="0.25">
      <c r="A1970" s="62"/>
      <c r="D1970" s="62"/>
    </row>
    <row r="1971" spans="1:4" x14ac:dyDescent="0.25">
      <c r="A1971" s="62"/>
      <c r="D1971" s="62"/>
    </row>
    <row r="1972" spans="1:4" x14ac:dyDescent="0.25">
      <c r="A1972" s="62"/>
      <c r="D1972" s="62"/>
    </row>
    <row r="1973" spans="1:4" x14ac:dyDescent="0.25">
      <c r="A1973" s="62"/>
      <c r="D1973" s="62"/>
    </row>
    <row r="1974" spans="1:4" x14ac:dyDescent="0.25">
      <c r="A1974" s="62"/>
      <c r="D1974" s="62"/>
    </row>
    <row r="1975" spans="1:4" x14ac:dyDescent="0.25">
      <c r="A1975" s="62"/>
      <c r="D1975" s="62"/>
    </row>
    <row r="1976" spans="1:4" x14ac:dyDescent="0.25">
      <c r="A1976" s="62"/>
      <c r="D1976" s="62"/>
    </row>
    <row r="1977" spans="1:4" x14ac:dyDescent="0.25">
      <c r="A1977" s="62"/>
      <c r="D1977" s="62"/>
    </row>
    <row r="1978" spans="1:4" x14ac:dyDescent="0.25">
      <c r="A1978" s="62"/>
      <c r="D1978" s="62"/>
    </row>
    <row r="1979" spans="1:4" x14ac:dyDescent="0.25">
      <c r="A1979" s="62"/>
      <c r="D1979" s="62"/>
    </row>
    <row r="1980" spans="1:4" x14ac:dyDescent="0.25">
      <c r="A1980" s="62"/>
      <c r="D1980" s="62"/>
    </row>
    <row r="1981" spans="1:4" x14ac:dyDescent="0.25">
      <c r="A1981" s="62"/>
      <c r="D1981" s="62"/>
    </row>
    <row r="1982" spans="1:4" x14ac:dyDescent="0.25">
      <c r="A1982" s="62"/>
      <c r="D1982" s="62"/>
    </row>
    <row r="1983" spans="1:4" x14ac:dyDescent="0.25">
      <c r="A1983" s="62"/>
      <c r="D1983" s="62"/>
    </row>
    <row r="1984" spans="1:4" x14ac:dyDescent="0.25">
      <c r="A1984" s="62"/>
      <c r="D1984" s="62"/>
    </row>
    <row r="1985" spans="1:4" x14ac:dyDescent="0.25">
      <c r="A1985" s="62"/>
      <c r="D1985" s="62"/>
    </row>
    <row r="1986" spans="1:4" x14ac:dyDescent="0.25">
      <c r="A1986" s="62"/>
      <c r="D1986" s="62"/>
    </row>
    <row r="1987" spans="1:4" x14ac:dyDescent="0.25">
      <c r="A1987" s="62"/>
      <c r="D1987" s="62"/>
    </row>
    <row r="1988" spans="1:4" x14ac:dyDescent="0.25">
      <c r="A1988" s="62"/>
      <c r="D1988" s="62"/>
    </row>
    <row r="1989" spans="1:4" x14ac:dyDescent="0.25">
      <c r="A1989" s="62"/>
      <c r="D1989" s="62"/>
    </row>
    <row r="1990" spans="1:4" x14ac:dyDescent="0.25">
      <c r="A1990" s="62"/>
      <c r="D1990" s="62"/>
    </row>
    <row r="1991" spans="1:4" x14ac:dyDescent="0.25">
      <c r="A1991" s="62"/>
      <c r="D1991" s="62"/>
    </row>
    <row r="1992" spans="1:4" x14ac:dyDescent="0.25">
      <c r="A1992" s="62"/>
      <c r="D1992" s="62"/>
    </row>
    <row r="1993" spans="1:4" x14ac:dyDescent="0.25">
      <c r="A1993" s="62"/>
      <c r="D1993" s="62"/>
    </row>
    <row r="1994" spans="1:4" x14ac:dyDescent="0.25">
      <c r="A1994" s="62"/>
      <c r="D1994" s="62"/>
    </row>
    <row r="1995" spans="1:4" x14ac:dyDescent="0.25">
      <c r="A1995" s="62"/>
      <c r="D1995" s="62"/>
    </row>
    <row r="1996" spans="1:4" x14ac:dyDescent="0.25">
      <c r="A1996" s="62"/>
      <c r="D1996" s="62"/>
    </row>
    <row r="1997" spans="1:4" x14ac:dyDescent="0.25">
      <c r="A1997" s="62"/>
      <c r="D1997" s="62"/>
    </row>
    <row r="1998" spans="1:4" x14ac:dyDescent="0.25">
      <c r="A1998" s="62"/>
      <c r="D1998" s="62"/>
    </row>
    <row r="1999" spans="1:4" x14ac:dyDescent="0.25">
      <c r="A1999" s="62"/>
      <c r="D1999" s="62"/>
    </row>
    <row r="2000" spans="1:4" x14ac:dyDescent="0.25">
      <c r="A2000" s="62"/>
      <c r="D2000" s="62"/>
    </row>
    <row r="2001" spans="1:4" x14ac:dyDescent="0.25">
      <c r="A2001" s="62"/>
      <c r="D2001" s="62"/>
    </row>
    <row r="2002" spans="1:4" x14ac:dyDescent="0.25">
      <c r="A2002" s="62"/>
      <c r="D2002" s="62"/>
    </row>
    <row r="2003" spans="1:4" x14ac:dyDescent="0.25">
      <c r="A2003" s="62"/>
      <c r="D2003" s="62"/>
    </row>
    <row r="2004" spans="1:4" x14ac:dyDescent="0.25">
      <c r="A2004" s="62"/>
      <c r="D2004" s="62"/>
    </row>
    <row r="2005" spans="1:4" x14ac:dyDescent="0.25">
      <c r="A2005" s="62"/>
      <c r="D2005" s="62"/>
    </row>
    <row r="2006" spans="1:4" x14ac:dyDescent="0.25">
      <c r="A2006" s="62"/>
      <c r="D2006" s="62"/>
    </row>
    <row r="2007" spans="1:4" x14ac:dyDescent="0.25">
      <c r="A2007" s="62"/>
      <c r="D2007" s="62"/>
    </row>
    <row r="2008" spans="1:4" x14ac:dyDescent="0.25">
      <c r="A2008" s="62"/>
      <c r="D2008" s="62"/>
    </row>
    <row r="2009" spans="1:4" x14ac:dyDescent="0.25">
      <c r="A2009" s="62"/>
      <c r="D2009" s="62"/>
    </row>
    <row r="2010" spans="1:4" x14ac:dyDescent="0.25">
      <c r="A2010" s="62"/>
      <c r="D2010" s="62"/>
    </row>
    <row r="2011" spans="1:4" x14ac:dyDescent="0.25">
      <c r="A2011" s="62"/>
      <c r="D2011" s="62"/>
    </row>
    <row r="2012" spans="1:4" x14ac:dyDescent="0.25">
      <c r="A2012" s="62"/>
      <c r="D2012" s="62"/>
    </row>
    <row r="2013" spans="1:4" x14ac:dyDescent="0.25">
      <c r="A2013" s="62"/>
      <c r="D2013" s="62"/>
    </row>
    <row r="2014" spans="1:4" x14ac:dyDescent="0.25">
      <c r="A2014" s="62"/>
      <c r="D2014" s="62"/>
    </row>
    <row r="2015" spans="1:4" x14ac:dyDescent="0.25">
      <c r="A2015" s="62"/>
      <c r="D2015" s="62"/>
    </row>
    <row r="2016" spans="1:4" x14ac:dyDescent="0.25">
      <c r="A2016" s="62"/>
      <c r="D2016" s="62"/>
    </row>
    <row r="2017" spans="1:4" x14ac:dyDescent="0.25">
      <c r="A2017" s="62"/>
      <c r="D2017" s="62"/>
    </row>
    <row r="2018" spans="1:4" x14ac:dyDescent="0.25">
      <c r="A2018" s="62"/>
      <c r="D2018" s="62"/>
    </row>
    <row r="2019" spans="1:4" x14ac:dyDescent="0.25">
      <c r="A2019" s="62"/>
      <c r="D2019" s="62"/>
    </row>
    <row r="2020" spans="1:4" x14ac:dyDescent="0.25">
      <c r="A2020" s="62"/>
      <c r="D2020" s="62"/>
    </row>
    <row r="2021" spans="1:4" x14ac:dyDescent="0.25">
      <c r="A2021" s="62"/>
      <c r="D2021" s="62"/>
    </row>
    <row r="2022" spans="1:4" x14ac:dyDescent="0.25">
      <c r="A2022" s="62"/>
      <c r="D2022" s="62"/>
    </row>
    <row r="2023" spans="1:4" x14ac:dyDescent="0.25">
      <c r="A2023" s="62"/>
      <c r="D2023" s="62"/>
    </row>
    <row r="2024" spans="1:4" x14ac:dyDescent="0.25">
      <c r="A2024" s="62"/>
      <c r="D2024" s="62"/>
    </row>
    <row r="2025" spans="1:4" x14ac:dyDescent="0.25">
      <c r="A2025" s="62"/>
      <c r="D2025" s="62"/>
    </row>
    <row r="2026" spans="1:4" x14ac:dyDescent="0.25">
      <c r="A2026" s="62"/>
      <c r="D2026" s="62"/>
    </row>
    <row r="2027" spans="1:4" x14ac:dyDescent="0.25">
      <c r="A2027" s="62"/>
      <c r="D2027" s="62"/>
    </row>
    <row r="2028" spans="1:4" x14ac:dyDescent="0.25">
      <c r="A2028" s="62"/>
      <c r="D2028" s="62"/>
    </row>
    <row r="2029" spans="1:4" x14ac:dyDescent="0.25">
      <c r="A2029" s="62"/>
      <c r="D2029" s="62"/>
    </row>
    <row r="2030" spans="1:4" x14ac:dyDescent="0.25">
      <c r="A2030" s="62"/>
      <c r="D2030" s="62"/>
    </row>
    <row r="2031" spans="1:4" x14ac:dyDescent="0.25">
      <c r="A2031" s="62"/>
      <c r="D2031" s="62"/>
    </row>
    <row r="2032" spans="1:4" x14ac:dyDescent="0.25">
      <c r="A2032" s="62"/>
      <c r="D2032" s="62"/>
    </row>
    <row r="2033" spans="1:4" x14ac:dyDescent="0.25">
      <c r="A2033" s="62"/>
      <c r="D2033" s="62"/>
    </row>
    <row r="2034" spans="1:4" x14ac:dyDescent="0.25">
      <c r="A2034" s="62"/>
      <c r="D2034" s="62"/>
    </row>
    <row r="2035" spans="1:4" x14ac:dyDescent="0.25">
      <c r="A2035" s="62"/>
      <c r="D2035" s="62"/>
    </row>
    <row r="2036" spans="1:4" x14ac:dyDescent="0.25">
      <c r="A2036" s="62"/>
      <c r="D2036" s="62"/>
    </row>
    <row r="2037" spans="1:4" x14ac:dyDescent="0.25">
      <c r="A2037" s="62"/>
      <c r="D2037" s="62"/>
    </row>
    <row r="2038" spans="1:4" x14ac:dyDescent="0.25">
      <c r="A2038" s="62"/>
      <c r="D2038" s="62"/>
    </row>
    <row r="2039" spans="1:4" x14ac:dyDescent="0.25">
      <c r="A2039" s="62"/>
      <c r="D2039" s="62"/>
    </row>
    <row r="2040" spans="1:4" x14ac:dyDescent="0.25">
      <c r="A2040" s="62"/>
      <c r="D2040" s="62"/>
    </row>
    <row r="2041" spans="1:4" x14ac:dyDescent="0.25">
      <c r="A2041" s="62"/>
      <c r="D2041" s="62"/>
    </row>
    <row r="2042" spans="1:4" x14ac:dyDescent="0.25">
      <c r="A2042" s="62"/>
      <c r="D2042" s="62"/>
    </row>
    <row r="2043" spans="1:4" x14ac:dyDescent="0.25">
      <c r="A2043" s="62"/>
      <c r="D2043" s="62"/>
    </row>
    <row r="2044" spans="1:4" x14ac:dyDescent="0.25">
      <c r="A2044" s="62"/>
      <c r="D2044" s="62"/>
    </row>
    <row r="2045" spans="1:4" x14ac:dyDescent="0.25">
      <c r="A2045" s="62"/>
      <c r="D2045" s="62"/>
    </row>
    <row r="2046" spans="1:4" x14ac:dyDescent="0.25">
      <c r="A2046" s="62"/>
      <c r="D2046" s="62"/>
    </row>
    <row r="2047" spans="1:4" x14ac:dyDescent="0.25">
      <c r="A2047" s="62"/>
      <c r="D2047" s="62"/>
    </row>
    <row r="2048" spans="1:4" x14ac:dyDescent="0.25">
      <c r="A2048" s="62"/>
      <c r="D2048" s="62"/>
    </row>
    <row r="2049" spans="1:4" x14ac:dyDescent="0.25">
      <c r="A2049" s="62"/>
      <c r="D2049" s="62"/>
    </row>
    <row r="2050" spans="1:4" x14ac:dyDescent="0.25">
      <c r="A2050" s="62"/>
      <c r="D2050" s="62"/>
    </row>
    <row r="2051" spans="1:4" x14ac:dyDescent="0.25">
      <c r="A2051" s="62"/>
      <c r="D2051" s="62"/>
    </row>
    <row r="2052" spans="1:4" x14ac:dyDescent="0.25">
      <c r="A2052" s="62"/>
      <c r="D2052" s="62"/>
    </row>
    <row r="2053" spans="1:4" x14ac:dyDescent="0.25">
      <c r="A2053" s="62"/>
      <c r="D2053" s="62"/>
    </row>
    <row r="2054" spans="1:4" x14ac:dyDescent="0.25">
      <c r="A2054" s="62"/>
      <c r="D2054" s="62"/>
    </row>
    <row r="2055" spans="1:4" x14ac:dyDescent="0.25">
      <c r="A2055" s="62"/>
      <c r="D2055" s="62"/>
    </row>
    <row r="2056" spans="1:4" x14ac:dyDescent="0.25">
      <c r="A2056" s="62"/>
      <c r="D2056" s="62"/>
    </row>
    <row r="2057" spans="1:4" x14ac:dyDescent="0.25">
      <c r="A2057" s="62"/>
      <c r="D2057" s="62"/>
    </row>
    <row r="2058" spans="1:4" x14ac:dyDescent="0.25">
      <c r="A2058" s="62"/>
      <c r="D2058" s="62"/>
    </row>
    <row r="2059" spans="1:4" x14ac:dyDescent="0.25">
      <c r="A2059" s="62"/>
      <c r="D2059" s="62"/>
    </row>
    <row r="2060" spans="1:4" x14ac:dyDescent="0.25">
      <c r="A2060" s="62"/>
      <c r="D2060" s="62"/>
    </row>
    <row r="2061" spans="1:4" x14ac:dyDescent="0.25">
      <c r="A2061" s="62"/>
      <c r="D2061" s="62"/>
    </row>
    <row r="2062" spans="1:4" x14ac:dyDescent="0.25">
      <c r="A2062" s="62"/>
      <c r="D2062" s="62"/>
    </row>
    <row r="2063" spans="1:4" x14ac:dyDescent="0.25">
      <c r="A2063" s="62"/>
      <c r="D2063" s="62"/>
    </row>
    <row r="2064" spans="1:4" x14ac:dyDescent="0.25">
      <c r="A2064" s="62"/>
      <c r="D2064" s="62"/>
    </row>
    <row r="2065" spans="1:4" x14ac:dyDescent="0.25">
      <c r="A2065" s="62"/>
      <c r="D2065" s="62"/>
    </row>
    <row r="2066" spans="1:4" x14ac:dyDescent="0.25">
      <c r="A2066" s="62"/>
      <c r="D2066" s="62"/>
    </row>
    <row r="2067" spans="1:4" x14ac:dyDescent="0.25">
      <c r="A2067" s="62"/>
      <c r="D2067" s="62"/>
    </row>
    <row r="2068" spans="1:4" x14ac:dyDescent="0.25">
      <c r="A2068" s="62"/>
      <c r="D2068" s="62"/>
    </row>
    <row r="2069" spans="1:4" x14ac:dyDescent="0.25">
      <c r="A2069" s="62"/>
      <c r="D2069" s="62"/>
    </row>
    <row r="2070" spans="1:4" x14ac:dyDescent="0.25">
      <c r="A2070" s="62"/>
      <c r="D2070" s="62"/>
    </row>
    <row r="2071" spans="1:4" x14ac:dyDescent="0.25">
      <c r="A2071" s="62"/>
      <c r="D2071" s="62"/>
    </row>
    <row r="2072" spans="1:4" x14ac:dyDescent="0.25">
      <c r="A2072" s="62"/>
      <c r="D2072" s="62"/>
    </row>
    <row r="2073" spans="1:4" x14ac:dyDescent="0.25">
      <c r="A2073" s="62"/>
      <c r="D2073" s="62"/>
    </row>
    <row r="2074" spans="1:4" x14ac:dyDescent="0.25">
      <c r="A2074" s="62"/>
      <c r="D2074" s="62"/>
    </row>
    <row r="2075" spans="1:4" x14ac:dyDescent="0.25">
      <c r="A2075" s="62"/>
      <c r="D2075" s="62"/>
    </row>
    <row r="2076" spans="1:4" x14ac:dyDescent="0.25">
      <c r="A2076" s="62"/>
      <c r="D2076" s="62"/>
    </row>
    <row r="2077" spans="1:4" x14ac:dyDescent="0.25">
      <c r="A2077" s="62"/>
      <c r="D2077" s="62"/>
    </row>
    <row r="2078" spans="1:4" x14ac:dyDescent="0.25">
      <c r="A2078" s="62"/>
      <c r="D2078" s="62"/>
    </row>
    <row r="2079" spans="1:4" x14ac:dyDescent="0.25">
      <c r="A2079" s="62"/>
      <c r="D2079" s="62"/>
    </row>
    <row r="2080" spans="1:4" x14ac:dyDescent="0.25">
      <c r="A2080" s="62"/>
      <c r="D2080" s="62"/>
    </row>
    <row r="2081" spans="1:4" x14ac:dyDescent="0.25">
      <c r="A2081" s="62"/>
      <c r="D2081" s="62"/>
    </row>
    <row r="2082" spans="1:4" x14ac:dyDescent="0.25">
      <c r="A2082" s="62"/>
      <c r="D2082" s="62"/>
    </row>
    <row r="2083" spans="1:4" x14ac:dyDescent="0.25">
      <c r="A2083" s="62"/>
      <c r="D2083" s="62"/>
    </row>
    <row r="2084" spans="1:4" x14ac:dyDescent="0.25">
      <c r="A2084" s="62"/>
      <c r="D2084" s="62"/>
    </row>
    <row r="2085" spans="1:4" x14ac:dyDescent="0.25">
      <c r="A2085" s="62"/>
      <c r="D2085" s="62"/>
    </row>
    <row r="2086" spans="1:4" x14ac:dyDescent="0.25">
      <c r="A2086" s="62"/>
      <c r="D2086" s="62"/>
    </row>
    <row r="2087" spans="1:4" x14ac:dyDescent="0.25">
      <c r="A2087" s="62"/>
      <c r="D2087" s="62"/>
    </row>
    <row r="2088" spans="1:4" x14ac:dyDescent="0.25">
      <c r="A2088" s="62"/>
      <c r="D2088" s="62"/>
    </row>
    <row r="2089" spans="1:4" x14ac:dyDescent="0.25">
      <c r="A2089" s="62"/>
      <c r="D2089" s="62"/>
    </row>
    <row r="2090" spans="1:4" x14ac:dyDescent="0.25">
      <c r="A2090" s="62"/>
      <c r="D2090" s="62"/>
    </row>
    <row r="2091" spans="1:4" x14ac:dyDescent="0.25">
      <c r="A2091" s="62"/>
      <c r="D2091" s="62"/>
    </row>
    <row r="2092" spans="1:4" x14ac:dyDescent="0.25">
      <c r="A2092" s="62"/>
      <c r="D2092" s="62"/>
    </row>
    <row r="2093" spans="1:4" x14ac:dyDescent="0.25">
      <c r="A2093" s="62"/>
      <c r="D2093" s="62"/>
    </row>
    <row r="2094" spans="1:4" x14ac:dyDescent="0.25">
      <c r="A2094" s="62"/>
      <c r="D2094" s="62"/>
    </row>
    <row r="2095" spans="1:4" x14ac:dyDescent="0.25">
      <c r="A2095" s="62"/>
      <c r="D2095" s="62"/>
    </row>
    <row r="2096" spans="1:4" x14ac:dyDescent="0.25">
      <c r="A2096" s="62"/>
      <c r="D2096" s="62"/>
    </row>
    <row r="2097" spans="1:4" x14ac:dyDescent="0.25">
      <c r="A2097" s="62"/>
      <c r="D2097" s="62"/>
    </row>
    <row r="2098" spans="1:4" x14ac:dyDescent="0.25">
      <c r="A2098" s="62"/>
      <c r="D2098" s="62"/>
    </row>
    <row r="2099" spans="1:4" x14ac:dyDescent="0.25">
      <c r="A2099" s="62"/>
      <c r="D2099" s="62"/>
    </row>
    <row r="2100" spans="1:4" x14ac:dyDescent="0.25">
      <c r="A2100" s="62"/>
      <c r="D2100" s="62"/>
    </row>
    <row r="2101" spans="1:4" x14ac:dyDescent="0.25">
      <c r="A2101" s="62"/>
      <c r="D2101" s="62"/>
    </row>
    <row r="2102" spans="1:4" x14ac:dyDescent="0.25">
      <c r="A2102" s="62"/>
      <c r="D2102" s="62"/>
    </row>
    <row r="2103" spans="1:4" x14ac:dyDescent="0.25">
      <c r="A2103" s="62"/>
      <c r="D2103" s="62"/>
    </row>
    <row r="2104" spans="1:4" x14ac:dyDescent="0.25">
      <c r="A2104" s="62"/>
      <c r="D2104" s="62"/>
    </row>
    <row r="2105" spans="1:4" x14ac:dyDescent="0.25">
      <c r="A2105" s="62"/>
      <c r="D2105" s="62"/>
    </row>
    <row r="2106" spans="1:4" x14ac:dyDescent="0.25">
      <c r="A2106" s="62"/>
      <c r="D2106" s="62"/>
    </row>
    <row r="2107" spans="1:4" x14ac:dyDescent="0.25">
      <c r="A2107" s="62"/>
      <c r="D2107" s="62"/>
    </row>
    <row r="2108" spans="1:4" x14ac:dyDescent="0.25">
      <c r="A2108" s="62"/>
      <c r="D2108" s="62"/>
    </row>
    <row r="2109" spans="1:4" x14ac:dyDescent="0.25">
      <c r="A2109" s="62"/>
      <c r="D2109" s="62"/>
    </row>
    <row r="2110" spans="1:4" x14ac:dyDescent="0.25">
      <c r="A2110" s="62"/>
      <c r="D2110" s="62"/>
    </row>
    <row r="2111" spans="1:4" x14ac:dyDescent="0.25">
      <c r="A2111" s="62"/>
      <c r="D2111" s="62"/>
    </row>
    <row r="2112" spans="1:4" x14ac:dyDescent="0.25">
      <c r="A2112" s="62"/>
      <c r="D2112" s="62"/>
    </row>
    <row r="2113" spans="1:4" x14ac:dyDescent="0.25">
      <c r="A2113" s="62"/>
      <c r="D2113" s="62"/>
    </row>
    <row r="2114" spans="1:4" x14ac:dyDescent="0.25">
      <c r="A2114" s="62"/>
      <c r="D2114" s="62"/>
    </row>
    <row r="2115" spans="1:4" x14ac:dyDescent="0.25">
      <c r="A2115" s="62"/>
      <c r="D2115" s="62"/>
    </row>
    <row r="2116" spans="1:4" x14ac:dyDescent="0.25">
      <c r="A2116" s="62"/>
      <c r="D2116" s="62"/>
    </row>
    <row r="2117" spans="1:4" x14ac:dyDescent="0.25">
      <c r="A2117" s="62"/>
      <c r="D2117" s="62"/>
    </row>
    <row r="2118" spans="1:4" x14ac:dyDescent="0.25">
      <c r="A2118" s="62"/>
      <c r="D2118" s="62"/>
    </row>
    <row r="2119" spans="1:4" x14ac:dyDescent="0.25">
      <c r="A2119" s="62"/>
      <c r="D2119" s="62"/>
    </row>
    <row r="2120" spans="1:4" x14ac:dyDescent="0.25">
      <c r="A2120" s="62"/>
      <c r="D2120" s="62"/>
    </row>
    <row r="2121" spans="1:4" x14ac:dyDescent="0.25">
      <c r="A2121" s="62"/>
      <c r="D2121" s="62"/>
    </row>
    <row r="2122" spans="1:4" x14ac:dyDescent="0.25">
      <c r="A2122" s="62"/>
      <c r="D2122" s="62"/>
    </row>
    <row r="2123" spans="1:4" x14ac:dyDescent="0.25">
      <c r="A2123" s="62"/>
      <c r="D2123" s="62"/>
    </row>
    <row r="2124" spans="1:4" x14ac:dyDescent="0.25">
      <c r="A2124" s="62"/>
      <c r="D2124" s="62"/>
    </row>
    <row r="2125" spans="1:4" x14ac:dyDescent="0.25">
      <c r="A2125" s="62"/>
      <c r="D2125" s="62"/>
    </row>
    <row r="2126" spans="1:4" x14ac:dyDescent="0.25">
      <c r="A2126" s="62"/>
      <c r="D2126" s="62"/>
    </row>
    <row r="2127" spans="1:4" x14ac:dyDescent="0.25">
      <c r="A2127" s="62"/>
      <c r="D2127" s="62"/>
    </row>
    <row r="2128" spans="1:4" x14ac:dyDescent="0.25">
      <c r="A2128" s="62"/>
      <c r="D2128" s="62"/>
    </row>
    <row r="2129" spans="1:4" x14ac:dyDescent="0.25">
      <c r="A2129" s="62"/>
      <c r="D2129" s="62"/>
    </row>
    <row r="2130" spans="1:4" x14ac:dyDescent="0.25">
      <c r="A2130" s="62"/>
      <c r="D2130" s="62"/>
    </row>
    <row r="2131" spans="1:4" x14ac:dyDescent="0.25">
      <c r="A2131" s="62"/>
      <c r="D2131" s="62"/>
    </row>
    <row r="2132" spans="1:4" x14ac:dyDescent="0.25">
      <c r="A2132" s="62"/>
      <c r="D2132" s="62"/>
    </row>
    <row r="2133" spans="1:4" x14ac:dyDescent="0.25">
      <c r="A2133" s="62"/>
      <c r="D2133" s="62"/>
    </row>
    <row r="2134" spans="1:4" x14ac:dyDescent="0.25">
      <c r="A2134" s="62"/>
      <c r="D2134" s="62"/>
    </row>
    <row r="2135" spans="1:4" x14ac:dyDescent="0.25">
      <c r="A2135" s="62"/>
      <c r="D2135" s="62"/>
    </row>
    <row r="2136" spans="1:4" x14ac:dyDescent="0.25">
      <c r="A2136" s="62"/>
      <c r="D2136" s="62"/>
    </row>
    <row r="2137" spans="1:4" x14ac:dyDescent="0.25">
      <c r="A2137" s="62"/>
      <c r="D2137" s="62"/>
    </row>
    <row r="2138" spans="1:4" x14ac:dyDescent="0.25">
      <c r="A2138" s="62"/>
      <c r="D2138" s="62"/>
    </row>
    <row r="2139" spans="1:4" x14ac:dyDescent="0.25">
      <c r="A2139" s="62"/>
      <c r="D2139" s="62"/>
    </row>
    <row r="2140" spans="1:4" x14ac:dyDescent="0.25">
      <c r="A2140" s="62"/>
      <c r="D2140" s="62"/>
    </row>
    <row r="2141" spans="1:4" x14ac:dyDescent="0.25">
      <c r="A2141" s="62"/>
      <c r="D2141" s="62"/>
    </row>
    <row r="2142" spans="1:4" x14ac:dyDescent="0.25">
      <c r="A2142" s="62"/>
      <c r="D2142" s="62"/>
    </row>
    <row r="2143" spans="1:4" x14ac:dyDescent="0.25">
      <c r="A2143" s="62"/>
      <c r="D2143" s="62"/>
    </row>
    <row r="2144" spans="1:4" x14ac:dyDescent="0.25">
      <c r="A2144" s="62"/>
      <c r="D2144" s="62"/>
    </row>
    <row r="2145" spans="1:4" x14ac:dyDescent="0.25">
      <c r="A2145" s="62"/>
      <c r="D2145" s="62"/>
    </row>
    <row r="2146" spans="1:4" x14ac:dyDescent="0.25">
      <c r="A2146" s="62"/>
      <c r="D2146" s="62"/>
    </row>
    <row r="2147" spans="1:4" x14ac:dyDescent="0.25">
      <c r="A2147" s="62"/>
      <c r="D2147" s="62"/>
    </row>
    <row r="2148" spans="1:4" x14ac:dyDescent="0.25">
      <c r="A2148" s="62"/>
      <c r="D2148" s="62"/>
    </row>
    <row r="2149" spans="1:4" x14ac:dyDescent="0.25">
      <c r="A2149" s="62"/>
      <c r="D2149" s="62"/>
    </row>
    <row r="2150" spans="1:4" x14ac:dyDescent="0.25">
      <c r="A2150" s="62"/>
      <c r="D2150" s="62"/>
    </row>
    <row r="2151" spans="1:4" x14ac:dyDescent="0.25">
      <c r="A2151" s="62"/>
      <c r="D2151" s="62"/>
    </row>
    <row r="2152" spans="1:4" x14ac:dyDescent="0.25">
      <c r="A2152" s="62"/>
      <c r="D2152" s="62"/>
    </row>
    <row r="2153" spans="1:4" x14ac:dyDescent="0.25">
      <c r="A2153" s="62"/>
      <c r="D2153" s="62"/>
    </row>
    <row r="2154" spans="1:4" x14ac:dyDescent="0.25">
      <c r="A2154" s="62"/>
      <c r="D2154" s="62"/>
    </row>
    <row r="2155" spans="1:4" x14ac:dyDescent="0.25">
      <c r="A2155" s="62"/>
      <c r="D2155" s="62"/>
    </row>
    <row r="2156" spans="1:4" x14ac:dyDescent="0.25">
      <c r="A2156" s="62"/>
      <c r="D2156" s="62"/>
    </row>
    <row r="2157" spans="1:4" x14ac:dyDescent="0.25">
      <c r="A2157" s="62"/>
      <c r="D2157" s="62"/>
    </row>
    <row r="2158" spans="1:4" x14ac:dyDescent="0.25">
      <c r="A2158" s="62"/>
      <c r="D2158" s="62"/>
    </row>
    <row r="2159" spans="1:4" x14ac:dyDescent="0.25">
      <c r="A2159" s="62"/>
      <c r="D2159" s="62"/>
    </row>
    <row r="2160" spans="1:4" x14ac:dyDescent="0.25">
      <c r="A2160" s="62"/>
      <c r="D2160" s="62"/>
    </row>
    <row r="2161" spans="1:4" x14ac:dyDescent="0.25">
      <c r="A2161" s="62"/>
      <c r="D2161" s="62"/>
    </row>
    <row r="2162" spans="1:4" x14ac:dyDescent="0.25">
      <c r="A2162" s="62"/>
      <c r="D2162" s="62"/>
    </row>
    <row r="2163" spans="1:4" x14ac:dyDescent="0.25">
      <c r="A2163" s="62"/>
      <c r="D2163" s="62"/>
    </row>
    <row r="2164" spans="1:4" x14ac:dyDescent="0.25">
      <c r="A2164" s="62"/>
      <c r="D2164" s="62"/>
    </row>
    <row r="2165" spans="1:4" x14ac:dyDescent="0.25">
      <c r="A2165" s="62"/>
      <c r="D2165" s="62"/>
    </row>
    <row r="2166" spans="1:4" x14ac:dyDescent="0.25">
      <c r="A2166" s="62"/>
      <c r="D2166" s="62"/>
    </row>
    <row r="2167" spans="1:4" x14ac:dyDescent="0.25">
      <c r="A2167" s="62"/>
      <c r="D2167" s="62"/>
    </row>
    <row r="2168" spans="1:4" x14ac:dyDescent="0.25">
      <c r="A2168" s="62"/>
      <c r="D2168" s="62"/>
    </row>
    <row r="2169" spans="1:4" x14ac:dyDescent="0.25">
      <c r="A2169" s="62"/>
      <c r="D2169" s="62"/>
    </row>
    <row r="2170" spans="1:4" x14ac:dyDescent="0.25">
      <c r="A2170" s="62"/>
      <c r="D2170" s="62"/>
    </row>
    <row r="2171" spans="1:4" x14ac:dyDescent="0.25">
      <c r="A2171" s="62"/>
      <c r="D2171" s="62"/>
    </row>
    <row r="2172" spans="1:4" x14ac:dyDescent="0.25">
      <c r="A2172" s="62"/>
      <c r="D2172" s="62"/>
    </row>
    <row r="2173" spans="1:4" x14ac:dyDescent="0.25">
      <c r="A2173" s="62"/>
      <c r="D2173" s="62"/>
    </row>
    <row r="2174" spans="1:4" x14ac:dyDescent="0.25">
      <c r="A2174" s="62"/>
      <c r="D2174" s="62"/>
    </row>
    <row r="2175" spans="1:4" x14ac:dyDescent="0.25">
      <c r="A2175" s="62"/>
      <c r="D2175" s="62"/>
    </row>
    <row r="2176" spans="1:4" x14ac:dyDescent="0.25">
      <c r="A2176" s="62"/>
      <c r="D2176" s="62"/>
    </row>
    <row r="2177" spans="1:4" x14ac:dyDescent="0.25">
      <c r="A2177" s="62"/>
      <c r="D2177" s="62"/>
    </row>
    <row r="2178" spans="1:4" x14ac:dyDescent="0.25">
      <c r="A2178" s="62"/>
      <c r="D2178" s="62"/>
    </row>
    <row r="2179" spans="1:4" x14ac:dyDescent="0.25">
      <c r="A2179" s="62"/>
      <c r="D2179" s="62"/>
    </row>
    <row r="2180" spans="1:4" x14ac:dyDescent="0.25">
      <c r="A2180" s="62"/>
      <c r="D2180" s="62"/>
    </row>
    <row r="2181" spans="1:4" x14ac:dyDescent="0.25">
      <c r="A2181" s="62"/>
      <c r="D2181" s="62"/>
    </row>
    <row r="2182" spans="1:4" x14ac:dyDescent="0.25">
      <c r="A2182" s="62"/>
      <c r="D2182" s="62"/>
    </row>
    <row r="2183" spans="1:4" x14ac:dyDescent="0.25">
      <c r="A2183" s="62"/>
      <c r="D2183" s="62"/>
    </row>
    <row r="2184" spans="1:4" x14ac:dyDescent="0.25">
      <c r="A2184" s="62"/>
      <c r="D2184" s="62"/>
    </row>
    <row r="2185" spans="1:4" x14ac:dyDescent="0.25">
      <c r="A2185" s="62"/>
      <c r="D2185" s="62"/>
    </row>
    <row r="2186" spans="1:4" x14ac:dyDescent="0.25">
      <c r="A2186" s="62"/>
      <c r="D2186" s="62"/>
    </row>
    <row r="2187" spans="1:4" x14ac:dyDescent="0.25">
      <c r="A2187" s="62"/>
      <c r="D2187" s="62"/>
    </row>
    <row r="2188" spans="1:4" x14ac:dyDescent="0.25">
      <c r="A2188" s="62"/>
      <c r="D2188" s="62"/>
    </row>
    <row r="2189" spans="1:4" x14ac:dyDescent="0.25">
      <c r="A2189" s="62"/>
      <c r="D2189" s="62"/>
    </row>
    <row r="2190" spans="1:4" x14ac:dyDescent="0.25">
      <c r="A2190" s="62"/>
      <c r="D2190" s="62"/>
    </row>
    <row r="2191" spans="1:4" x14ac:dyDescent="0.25">
      <c r="A2191" s="62"/>
      <c r="D2191" s="62"/>
    </row>
    <row r="2192" spans="1:4" x14ac:dyDescent="0.25">
      <c r="A2192" s="62"/>
      <c r="D2192" s="62"/>
    </row>
    <row r="2193" spans="1:4" x14ac:dyDescent="0.25">
      <c r="A2193" s="62"/>
      <c r="D2193" s="62"/>
    </row>
    <row r="2194" spans="1:4" x14ac:dyDescent="0.25">
      <c r="A2194" s="62"/>
      <c r="D2194" s="62"/>
    </row>
    <row r="2195" spans="1:4" x14ac:dyDescent="0.25">
      <c r="A2195" s="62"/>
      <c r="D2195" s="62"/>
    </row>
    <row r="2196" spans="1:4" x14ac:dyDescent="0.25">
      <c r="A2196" s="62"/>
      <c r="D2196" s="62"/>
    </row>
    <row r="2197" spans="1:4" x14ac:dyDescent="0.25">
      <c r="A2197" s="62"/>
      <c r="D2197" s="62"/>
    </row>
    <row r="2198" spans="1:4" x14ac:dyDescent="0.25">
      <c r="A2198" s="62"/>
      <c r="D2198" s="62"/>
    </row>
    <row r="2199" spans="1:4" x14ac:dyDescent="0.25">
      <c r="A2199" s="62"/>
      <c r="D2199" s="62"/>
    </row>
    <row r="2200" spans="1:4" x14ac:dyDescent="0.25">
      <c r="A2200" s="62"/>
      <c r="D2200" s="62"/>
    </row>
    <row r="2201" spans="1:4" x14ac:dyDescent="0.25">
      <c r="A2201" s="62"/>
      <c r="D2201" s="62"/>
    </row>
    <row r="2202" spans="1:4" x14ac:dyDescent="0.25">
      <c r="A2202" s="62"/>
      <c r="D2202" s="62"/>
    </row>
    <row r="2203" spans="1:4" x14ac:dyDescent="0.25">
      <c r="A2203" s="62"/>
      <c r="D2203" s="62"/>
    </row>
    <row r="2204" spans="1:4" x14ac:dyDescent="0.25">
      <c r="A2204" s="62"/>
      <c r="D2204" s="62"/>
    </row>
    <row r="2205" spans="1:4" x14ac:dyDescent="0.25">
      <c r="A2205" s="62"/>
      <c r="D2205" s="62"/>
    </row>
    <row r="2206" spans="1:4" x14ac:dyDescent="0.25">
      <c r="A2206" s="62"/>
      <c r="D2206" s="62"/>
    </row>
    <row r="2207" spans="1:4" x14ac:dyDescent="0.25">
      <c r="A2207" s="62"/>
      <c r="D2207" s="62"/>
    </row>
    <row r="2208" spans="1:4" x14ac:dyDescent="0.25">
      <c r="A2208" s="62"/>
      <c r="D2208" s="62"/>
    </row>
    <row r="2209" spans="1:4" x14ac:dyDescent="0.25">
      <c r="A2209" s="62"/>
      <c r="D2209" s="62"/>
    </row>
    <row r="2210" spans="1:4" x14ac:dyDescent="0.25">
      <c r="A2210" s="62"/>
      <c r="D2210" s="62"/>
    </row>
    <row r="2211" spans="1:4" x14ac:dyDescent="0.25">
      <c r="A2211" s="62"/>
      <c r="D2211" s="62"/>
    </row>
    <row r="2212" spans="1:4" x14ac:dyDescent="0.25">
      <c r="A2212" s="62"/>
      <c r="D2212" s="62"/>
    </row>
    <row r="2213" spans="1:4" x14ac:dyDescent="0.25">
      <c r="A2213" s="62"/>
      <c r="D2213" s="62"/>
    </row>
    <row r="2214" spans="1:4" x14ac:dyDescent="0.25">
      <c r="A2214" s="62"/>
      <c r="D2214" s="62"/>
    </row>
    <row r="2215" spans="1:4" x14ac:dyDescent="0.25">
      <c r="A2215" s="62"/>
      <c r="D2215" s="62"/>
    </row>
    <row r="2216" spans="1:4" x14ac:dyDescent="0.25">
      <c r="A2216" s="62"/>
      <c r="D2216" s="62"/>
    </row>
    <row r="2217" spans="1:4" x14ac:dyDescent="0.25">
      <c r="A2217" s="62"/>
      <c r="D2217" s="62"/>
    </row>
    <row r="2218" spans="1:4" x14ac:dyDescent="0.25">
      <c r="A2218" s="62"/>
      <c r="D2218" s="62"/>
    </row>
    <row r="2219" spans="1:4" x14ac:dyDescent="0.25">
      <c r="A2219" s="62"/>
      <c r="D2219" s="62"/>
    </row>
    <row r="2220" spans="1:4" x14ac:dyDescent="0.25">
      <c r="A2220" s="62"/>
      <c r="D2220" s="62"/>
    </row>
    <row r="2221" spans="1:4" x14ac:dyDescent="0.25">
      <c r="A2221" s="62"/>
      <c r="D2221" s="62"/>
    </row>
    <row r="2222" spans="1:4" x14ac:dyDescent="0.25">
      <c r="A2222" s="62"/>
      <c r="D2222" s="62"/>
    </row>
    <row r="2223" spans="1:4" x14ac:dyDescent="0.25">
      <c r="A2223" s="62"/>
      <c r="D2223" s="62"/>
    </row>
    <row r="2224" spans="1:4" x14ac:dyDescent="0.25">
      <c r="A2224" s="62"/>
      <c r="D2224" s="62"/>
    </row>
    <row r="2225" spans="1:4" x14ac:dyDescent="0.25">
      <c r="A2225" s="62"/>
      <c r="D2225" s="62"/>
    </row>
    <row r="2226" spans="1:4" x14ac:dyDescent="0.25">
      <c r="A2226" s="62"/>
      <c r="D2226" s="62"/>
    </row>
    <row r="2227" spans="1:4" x14ac:dyDescent="0.25">
      <c r="A2227" s="62"/>
      <c r="D2227" s="62"/>
    </row>
    <row r="2228" spans="1:4" x14ac:dyDescent="0.25">
      <c r="A2228" s="62"/>
      <c r="D2228" s="62"/>
    </row>
    <row r="2229" spans="1:4" x14ac:dyDescent="0.25">
      <c r="A2229" s="62"/>
      <c r="D2229" s="62"/>
    </row>
    <row r="2230" spans="1:4" x14ac:dyDescent="0.25">
      <c r="A2230" s="62"/>
      <c r="D2230" s="62"/>
    </row>
    <row r="2231" spans="1:4" x14ac:dyDescent="0.25">
      <c r="A2231" s="62"/>
      <c r="D2231" s="62"/>
    </row>
    <row r="2232" spans="1:4" x14ac:dyDescent="0.25">
      <c r="A2232" s="62"/>
      <c r="D2232" s="62"/>
    </row>
    <row r="2233" spans="1:4" x14ac:dyDescent="0.25">
      <c r="A2233" s="62"/>
      <c r="D2233" s="62"/>
    </row>
    <row r="2234" spans="1:4" x14ac:dyDescent="0.25">
      <c r="A2234" s="62"/>
      <c r="D2234" s="62"/>
    </row>
    <row r="2235" spans="1:4" x14ac:dyDescent="0.25">
      <c r="A2235" s="62"/>
      <c r="D2235" s="62"/>
    </row>
    <row r="2236" spans="1:4" x14ac:dyDescent="0.25">
      <c r="A2236" s="62"/>
      <c r="D2236" s="62"/>
    </row>
    <row r="2237" spans="1:4" x14ac:dyDescent="0.25">
      <c r="A2237" s="62"/>
      <c r="D2237" s="62"/>
    </row>
    <row r="2238" spans="1:4" x14ac:dyDescent="0.25">
      <c r="A2238" s="62"/>
      <c r="D2238" s="62"/>
    </row>
    <row r="2239" spans="1:4" x14ac:dyDescent="0.25">
      <c r="A2239" s="62"/>
      <c r="D2239" s="62"/>
    </row>
    <row r="2240" spans="1:4" x14ac:dyDescent="0.25">
      <c r="A2240" s="62"/>
      <c r="D2240" s="62"/>
    </row>
    <row r="2241" spans="1:4" x14ac:dyDescent="0.25">
      <c r="A2241" s="62"/>
      <c r="D2241" s="62"/>
    </row>
    <row r="2242" spans="1:4" x14ac:dyDescent="0.25">
      <c r="A2242" s="62"/>
      <c r="D2242" s="62"/>
    </row>
    <row r="2243" spans="1:4" x14ac:dyDescent="0.25">
      <c r="A2243" s="62"/>
      <c r="D2243" s="62"/>
    </row>
    <row r="2244" spans="1:4" x14ac:dyDescent="0.25">
      <c r="A2244" s="62"/>
      <c r="D2244" s="62"/>
    </row>
    <row r="2245" spans="1:4" x14ac:dyDescent="0.25">
      <c r="A2245" s="62"/>
      <c r="D2245" s="62"/>
    </row>
    <row r="2246" spans="1:4" x14ac:dyDescent="0.25">
      <c r="A2246" s="62"/>
      <c r="D2246" s="62"/>
    </row>
    <row r="2247" spans="1:4" x14ac:dyDescent="0.25">
      <c r="A2247" s="62"/>
      <c r="D2247" s="62"/>
    </row>
    <row r="2248" spans="1:4" x14ac:dyDescent="0.25">
      <c r="A2248" s="62"/>
      <c r="D2248" s="62"/>
    </row>
    <row r="2249" spans="1:4" x14ac:dyDescent="0.25">
      <c r="A2249" s="62"/>
      <c r="D2249" s="62"/>
    </row>
    <row r="2250" spans="1:4" x14ac:dyDescent="0.25">
      <c r="A2250" s="62"/>
      <c r="D2250" s="62"/>
    </row>
    <row r="2251" spans="1:4" x14ac:dyDescent="0.25">
      <c r="A2251" s="62"/>
      <c r="D2251" s="62"/>
    </row>
    <row r="2252" spans="1:4" x14ac:dyDescent="0.25">
      <c r="A2252" s="62"/>
      <c r="D2252" s="62"/>
    </row>
    <row r="2253" spans="1:4" x14ac:dyDescent="0.25">
      <c r="A2253" s="62"/>
      <c r="D2253" s="62"/>
    </row>
    <row r="2254" spans="1:4" x14ac:dyDescent="0.25">
      <c r="A2254" s="62"/>
      <c r="D2254" s="62"/>
    </row>
    <row r="2255" spans="1:4" x14ac:dyDescent="0.25">
      <c r="A2255" s="62"/>
      <c r="D2255" s="62"/>
    </row>
    <row r="2256" spans="1:4" x14ac:dyDescent="0.25">
      <c r="A2256" s="62"/>
      <c r="D2256" s="62"/>
    </row>
    <row r="2257" spans="1:4" x14ac:dyDescent="0.25">
      <c r="A2257" s="62"/>
      <c r="D2257" s="62"/>
    </row>
    <row r="2258" spans="1:4" x14ac:dyDescent="0.25">
      <c r="A2258" s="62"/>
      <c r="D2258" s="62"/>
    </row>
    <row r="2259" spans="1:4" x14ac:dyDescent="0.25">
      <c r="A2259" s="62"/>
      <c r="D2259" s="62"/>
    </row>
    <row r="2260" spans="1:4" x14ac:dyDescent="0.25">
      <c r="A2260" s="62"/>
      <c r="D2260" s="62"/>
    </row>
    <row r="2261" spans="1:4" x14ac:dyDescent="0.25">
      <c r="A2261" s="62"/>
      <c r="D2261" s="62"/>
    </row>
    <row r="2262" spans="1:4" x14ac:dyDescent="0.25">
      <c r="A2262" s="62"/>
      <c r="D2262" s="62"/>
    </row>
    <row r="2263" spans="1:4" x14ac:dyDescent="0.25">
      <c r="A2263" s="62"/>
      <c r="D2263" s="62"/>
    </row>
    <row r="2264" spans="1:4" x14ac:dyDescent="0.25">
      <c r="A2264" s="62"/>
      <c r="D2264" s="62"/>
    </row>
    <row r="2265" spans="1:4" x14ac:dyDescent="0.25">
      <c r="A2265" s="62"/>
      <c r="D2265" s="62"/>
    </row>
    <row r="2266" spans="1:4" x14ac:dyDescent="0.25">
      <c r="A2266" s="62"/>
      <c r="D2266" s="62"/>
    </row>
    <row r="2267" spans="1:4" x14ac:dyDescent="0.25">
      <c r="A2267" s="62"/>
      <c r="D2267" s="62"/>
    </row>
    <row r="2268" spans="1:4" x14ac:dyDescent="0.25">
      <c r="A2268" s="62"/>
      <c r="D2268" s="62"/>
    </row>
    <row r="2269" spans="1:4" x14ac:dyDescent="0.25">
      <c r="A2269" s="62"/>
      <c r="D2269" s="62"/>
    </row>
    <row r="2270" spans="1:4" x14ac:dyDescent="0.25">
      <c r="A2270" s="62"/>
      <c r="D2270" s="62"/>
    </row>
    <row r="2271" spans="1:4" x14ac:dyDescent="0.25">
      <c r="A2271" s="62"/>
      <c r="D2271" s="62"/>
    </row>
    <row r="2272" spans="1:4" x14ac:dyDescent="0.25">
      <c r="A2272" s="62"/>
      <c r="D2272" s="62"/>
    </row>
    <row r="2273" spans="1:4" x14ac:dyDescent="0.25">
      <c r="A2273" s="62"/>
      <c r="D2273" s="62"/>
    </row>
    <row r="2274" spans="1:4" x14ac:dyDescent="0.25">
      <c r="A2274" s="62"/>
      <c r="D2274" s="62"/>
    </row>
    <row r="2275" spans="1:4" x14ac:dyDescent="0.25">
      <c r="A2275" s="62"/>
      <c r="D2275" s="62"/>
    </row>
    <row r="2276" spans="1:4" x14ac:dyDescent="0.25">
      <c r="A2276" s="62"/>
      <c r="D2276" s="62"/>
    </row>
    <row r="2277" spans="1:4" x14ac:dyDescent="0.25">
      <c r="A2277" s="62"/>
      <c r="D2277" s="62"/>
    </row>
    <row r="2278" spans="1:4" x14ac:dyDescent="0.25">
      <c r="A2278" s="62"/>
      <c r="D2278" s="62"/>
    </row>
    <row r="2279" spans="1:4" x14ac:dyDescent="0.25">
      <c r="A2279" s="62"/>
      <c r="D2279" s="62"/>
    </row>
    <row r="2280" spans="1:4" x14ac:dyDescent="0.25">
      <c r="A2280" s="62"/>
      <c r="D2280" s="62"/>
    </row>
    <row r="2281" spans="1:4" x14ac:dyDescent="0.25">
      <c r="A2281" s="62"/>
      <c r="D2281" s="62"/>
    </row>
    <row r="2282" spans="1:4" x14ac:dyDescent="0.25">
      <c r="A2282" s="62"/>
      <c r="D2282" s="62"/>
    </row>
    <row r="2283" spans="1:4" x14ac:dyDescent="0.25">
      <c r="A2283" s="62"/>
      <c r="D2283" s="62"/>
    </row>
    <row r="2284" spans="1:4" x14ac:dyDescent="0.25">
      <c r="A2284" s="62"/>
      <c r="D2284" s="62"/>
    </row>
    <row r="2285" spans="1:4" x14ac:dyDescent="0.25">
      <c r="A2285" s="62"/>
      <c r="D2285" s="62"/>
    </row>
    <row r="2286" spans="1:4" x14ac:dyDescent="0.25">
      <c r="A2286" s="62"/>
      <c r="D2286" s="62"/>
    </row>
    <row r="2287" spans="1:4" x14ac:dyDescent="0.25">
      <c r="A2287" s="62"/>
      <c r="D2287" s="62"/>
    </row>
    <row r="2288" spans="1:4" x14ac:dyDescent="0.25">
      <c r="A2288" s="62"/>
      <c r="D2288" s="62"/>
    </row>
    <row r="2289" spans="1:4" x14ac:dyDescent="0.25">
      <c r="A2289" s="62"/>
      <c r="D2289" s="62"/>
    </row>
    <row r="2290" spans="1:4" x14ac:dyDescent="0.25">
      <c r="A2290" s="62"/>
      <c r="D2290" s="62"/>
    </row>
    <row r="2291" spans="1:4" x14ac:dyDescent="0.25">
      <c r="A2291" s="62"/>
      <c r="D2291" s="62"/>
    </row>
    <row r="2292" spans="1:4" x14ac:dyDescent="0.25">
      <c r="A2292" s="62"/>
      <c r="D2292" s="62"/>
    </row>
    <row r="2293" spans="1:4" x14ac:dyDescent="0.25">
      <c r="A2293" s="62"/>
      <c r="D2293" s="62"/>
    </row>
    <row r="2294" spans="1:4" x14ac:dyDescent="0.25">
      <c r="A2294" s="62"/>
      <c r="D2294" s="62"/>
    </row>
    <row r="2295" spans="1:4" x14ac:dyDescent="0.25">
      <c r="A2295" s="62"/>
      <c r="D2295" s="62"/>
    </row>
    <row r="2296" spans="1:4" x14ac:dyDescent="0.25">
      <c r="A2296" s="62"/>
      <c r="D2296" s="62"/>
    </row>
    <row r="2297" spans="1:4" x14ac:dyDescent="0.25">
      <c r="A2297" s="62"/>
      <c r="D2297" s="62"/>
    </row>
    <row r="2298" spans="1:4" x14ac:dyDescent="0.25">
      <c r="A2298" s="62"/>
      <c r="D2298" s="62"/>
    </row>
    <row r="2299" spans="1:4" x14ac:dyDescent="0.25">
      <c r="A2299" s="62"/>
      <c r="D2299" s="62"/>
    </row>
    <row r="2300" spans="1:4" x14ac:dyDescent="0.25">
      <c r="A2300" s="62"/>
      <c r="D2300" s="62"/>
    </row>
    <row r="2301" spans="1:4" x14ac:dyDescent="0.25">
      <c r="A2301" s="62"/>
      <c r="D2301" s="62"/>
    </row>
    <row r="2302" spans="1:4" x14ac:dyDescent="0.25">
      <c r="A2302" s="62"/>
      <c r="D2302" s="62"/>
    </row>
    <row r="2303" spans="1:4" x14ac:dyDescent="0.25">
      <c r="A2303" s="62"/>
      <c r="D2303" s="62"/>
    </row>
    <row r="2304" spans="1:4" x14ac:dyDescent="0.25">
      <c r="A2304" s="62"/>
      <c r="D2304" s="62"/>
    </row>
    <row r="2305" spans="1:4" x14ac:dyDescent="0.25">
      <c r="A2305" s="62"/>
      <c r="D2305" s="62"/>
    </row>
    <row r="2306" spans="1:4" x14ac:dyDescent="0.25">
      <c r="A2306" s="62"/>
      <c r="D2306" s="62"/>
    </row>
    <row r="2307" spans="1:4" x14ac:dyDescent="0.25">
      <c r="A2307" s="62"/>
      <c r="D2307" s="62"/>
    </row>
    <row r="2308" spans="1:4" x14ac:dyDescent="0.25">
      <c r="A2308" s="62"/>
      <c r="D2308" s="62"/>
    </row>
    <row r="2309" spans="1:4" x14ac:dyDescent="0.25">
      <c r="A2309" s="62"/>
      <c r="D2309" s="62"/>
    </row>
    <row r="2310" spans="1:4" x14ac:dyDescent="0.25">
      <c r="A2310" s="62"/>
      <c r="D2310" s="62"/>
    </row>
    <row r="2311" spans="1:4" x14ac:dyDescent="0.25">
      <c r="A2311" s="62"/>
      <c r="D2311" s="62"/>
    </row>
    <row r="2312" spans="1:4" x14ac:dyDescent="0.25">
      <c r="A2312" s="62"/>
      <c r="D2312" s="62"/>
    </row>
    <row r="2313" spans="1:4" x14ac:dyDescent="0.25">
      <c r="A2313" s="62"/>
      <c r="D2313" s="62"/>
    </row>
    <row r="2314" spans="1:4" x14ac:dyDescent="0.25">
      <c r="A2314" s="62"/>
      <c r="D2314" s="62"/>
    </row>
    <row r="2315" spans="1:4" x14ac:dyDescent="0.25">
      <c r="A2315" s="62"/>
      <c r="D2315" s="62"/>
    </row>
    <row r="2316" spans="1:4" x14ac:dyDescent="0.25">
      <c r="A2316" s="62"/>
      <c r="D2316" s="62"/>
    </row>
    <row r="2317" spans="1:4" x14ac:dyDescent="0.25">
      <c r="A2317" s="62"/>
      <c r="D2317" s="62"/>
    </row>
    <row r="2318" spans="1:4" x14ac:dyDescent="0.25">
      <c r="A2318" s="62"/>
      <c r="D2318" s="62"/>
    </row>
    <row r="2319" spans="1:4" x14ac:dyDescent="0.25">
      <c r="A2319" s="62"/>
      <c r="D2319" s="62"/>
    </row>
    <row r="2320" spans="1:4" x14ac:dyDescent="0.25">
      <c r="A2320" s="62"/>
      <c r="D2320" s="62"/>
    </row>
    <row r="2321" spans="1:4" x14ac:dyDescent="0.25">
      <c r="A2321" s="62"/>
      <c r="D2321" s="62"/>
    </row>
    <row r="2322" spans="1:4" x14ac:dyDescent="0.25">
      <c r="A2322" s="62"/>
      <c r="D2322" s="62"/>
    </row>
    <row r="2323" spans="1:4" x14ac:dyDescent="0.25">
      <c r="A2323" s="62"/>
      <c r="D2323" s="62"/>
    </row>
    <row r="2324" spans="1:4" x14ac:dyDescent="0.25">
      <c r="A2324" s="62"/>
      <c r="D2324" s="62"/>
    </row>
    <row r="2325" spans="1:4" x14ac:dyDescent="0.25">
      <c r="A2325" s="62"/>
      <c r="D2325" s="62"/>
    </row>
    <row r="2326" spans="1:4" x14ac:dyDescent="0.25">
      <c r="A2326" s="62"/>
      <c r="D2326" s="62"/>
    </row>
    <row r="2327" spans="1:4" x14ac:dyDescent="0.25">
      <c r="A2327" s="62"/>
      <c r="D2327" s="62"/>
    </row>
    <row r="2328" spans="1:4" x14ac:dyDescent="0.25">
      <c r="A2328" s="62"/>
      <c r="D2328" s="62"/>
    </row>
    <row r="2329" spans="1:4" x14ac:dyDescent="0.25">
      <c r="A2329" s="62"/>
      <c r="D2329" s="62"/>
    </row>
    <row r="2330" spans="1:4" x14ac:dyDescent="0.25">
      <c r="A2330" s="62"/>
      <c r="D2330" s="62"/>
    </row>
    <row r="2331" spans="1:4" x14ac:dyDescent="0.25">
      <c r="A2331" s="62"/>
      <c r="D2331" s="62"/>
    </row>
    <row r="2332" spans="1:4" x14ac:dyDescent="0.25">
      <c r="A2332" s="62"/>
      <c r="D2332" s="62"/>
    </row>
    <row r="2333" spans="1:4" x14ac:dyDescent="0.25">
      <c r="A2333" s="62"/>
      <c r="D2333" s="62"/>
    </row>
    <row r="2334" spans="1:4" x14ac:dyDescent="0.25">
      <c r="A2334" s="62"/>
      <c r="D2334" s="62"/>
    </row>
    <row r="2335" spans="1:4" x14ac:dyDescent="0.25">
      <c r="A2335" s="62"/>
      <c r="D2335" s="62"/>
    </row>
    <row r="2336" spans="1:4" x14ac:dyDescent="0.25">
      <c r="A2336" s="62"/>
      <c r="D2336" s="62"/>
    </row>
    <row r="2337" spans="1:4" x14ac:dyDescent="0.25">
      <c r="A2337" s="62"/>
      <c r="D2337" s="62"/>
    </row>
    <row r="2338" spans="1:4" x14ac:dyDescent="0.25">
      <c r="A2338" s="62"/>
      <c r="D2338" s="62"/>
    </row>
    <row r="2339" spans="1:4" x14ac:dyDescent="0.25">
      <c r="A2339" s="62"/>
      <c r="D2339" s="62"/>
    </row>
    <row r="2340" spans="1:4" x14ac:dyDescent="0.25">
      <c r="A2340" s="62"/>
      <c r="D2340" s="62"/>
    </row>
    <row r="2341" spans="1:4" x14ac:dyDescent="0.25">
      <c r="A2341" s="62"/>
      <c r="D2341" s="62"/>
    </row>
    <row r="2342" spans="1:4" x14ac:dyDescent="0.25">
      <c r="A2342" s="62"/>
      <c r="D2342" s="62"/>
    </row>
    <row r="2343" spans="1:4" x14ac:dyDescent="0.25">
      <c r="A2343" s="62"/>
      <c r="D2343" s="62"/>
    </row>
    <row r="2344" spans="1:4" x14ac:dyDescent="0.25">
      <c r="A2344" s="62"/>
      <c r="D2344" s="62"/>
    </row>
    <row r="2345" spans="1:4" x14ac:dyDescent="0.25">
      <c r="A2345" s="62"/>
      <c r="D2345" s="62"/>
    </row>
    <row r="2346" spans="1:4" x14ac:dyDescent="0.25">
      <c r="A2346" s="62"/>
      <c r="D2346" s="62"/>
    </row>
    <row r="2347" spans="1:4" x14ac:dyDescent="0.25">
      <c r="A2347" s="62"/>
      <c r="D2347" s="62"/>
    </row>
    <row r="2348" spans="1:4" x14ac:dyDescent="0.25">
      <c r="A2348" s="62"/>
      <c r="D2348" s="62"/>
    </row>
    <row r="2349" spans="1:4" x14ac:dyDescent="0.25">
      <c r="A2349" s="62"/>
      <c r="D2349" s="62"/>
    </row>
    <row r="2350" spans="1:4" x14ac:dyDescent="0.25">
      <c r="A2350" s="62"/>
      <c r="D2350" s="62"/>
    </row>
    <row r="2351" spans="1:4" x14ac:dyDescent="0.25">
      <c r="A2351" s="62"/>
      <c r="D2351" s="62"/>
    </row>
    <row r="2352" spans="1:4" x14ac:dyDescent="0.25">
      <c r="A2352" s="62"/>
      <c r="D2352" s="62"/>
    </row>
    <row r="2353" spans="1:4" x14ac:dyDescent="0.25">
      <c r="A2353" s="62"/>
      <c r="D2353" s="62"/>
    </row>
    <row r="2354" spans="1:4" x14ac:dyDescent="0.25">
      <c r="A2354" s="62"/>
      <c r="D2354" s="62"/>
    </row>
    <row r="2355" spans="1:4" x14ac:dyDescent="0.25">
      <c r="A2355" s="62"/>
      <c r="D2355" s="62"/>
    </row>
    <row r="2356" spans="1:4" x14ac:dyDescent="0.25">
      <c r="A2356" s="62"/>
      <c r="D2356" s="62"/>
    </row>
    <row r="2357" spans="1:4" x14ac:dyDescent="0.25">
      <c r="A2357" s="62"/>
      <c r="D2357" s="62"/>
    </row>
    <row r="2358" spans="1:4" x14ac:dyDescent="0.25">
      <c r="A2358" s="62"/>
      <c r="D2358" s="62"/>
    </row>
    <row r="2359" spans="1:4" x14ac:dyDescent="0.25">
      <c r="A2359" s="62"/>
      <c r="D2359" s="62"/>
    </row>
    <row r="2360" spans="1:4" x14ac:dyDescent="0.25">
      <c r="A2360" s="62"/>
      <c r="D2360" s="62"/>
    </row>
    <row r="2361" spans="1:4" x14ac:dyDescent="0.25">
      <c r="A2361" s="62"/>
      <c r="D2361" s="62"/>
    </row>
    <row r="2362" spans="1:4" x14ac:dyDescent="0.25">
      <c r="A2362" s="62"/>
      <c r="D2362" s="62"/>
    </row>
    <row r="2363" spans="1:4" x14ac:dyDescent="0.25">
      <c r="A2363" s="62"/>
      <c r="D2363" s="62"/>
    </row>
    <row r="2364" spans="1:4" x14ac:dyDescent="0.25">
      <c r="A2364" s="62"/>
      <c r="D2364" s="62"/>
    </row>
    <row r="2365" spans="1:4" x14ac:dyDescent="0.25">
      <c r="A2365" s="62"/>
      <c r="D2365" s="62"/>
    </row>
    <row r="2366" spans="1:4" x14ac:dyDescent="0.25">
      <c r="A2366" s="62"/>
      <c r="D2366" s="62"/>
    </row>
    <row r="2367" spans="1:4" x14ac:dyDescent="0.25">
      <c r="A2367" s="62"/>
      <c r="D2367" s="62"/>
    </row>
    <row r="2368" spans="1:4" x14ac:dyDescent="0.25">
      <c r="A2368" s="62"/>
      <c r="D2368" s="62"/>
    </row>
    <row r="2369" spans="1:4" x14ac:dyDescent="0.25">
      <c r="A2369" s="62"/>
      <c r="D2369" s="62"/>
    </row>
    <row r="2370" spans="1:4" x14ac:dyDescent="0.25">
      <c r="A2370" s="62"/>
      <c r="D2370" s="62"/>
    </row>
    <row r="2371" spans="1:4" x14ac:dyDescent="0.25">
      <c r="A2371" s="62"/>
      <c r="D2371" s="62"/>
    </row>
    <row r="2372" spans="1:4" x14ac:dyDescent="0.25">
      <c r="A2372" s="62"/>
      <c r="D2372" s="62"/>
    </row>
    <row r="2373" spans="1:4" x14ac:dyDescent="0.25">
      <c r="A2373" s="62"/>
      <c r="D2373" s="62"/>
    </row>
    <row r="2374" spans="1:4" x14ac:dyDescent="0.25">
      <c r="A2374" s="62"/>
      <c r="D2374" s="62"/>
    </row>
    <row r="2375" spans="1:4" x14ac:dyDescent="0.25">
      <c r="A2375" s="62"/>
      <c r="D2375" s="62"/>
    </row>
    <row r="2376" spans="1:4" x14ac:dyDescent="0.25">
      <c r="A2376" s="62"/>
      <c r="D2376" s="62"/>
    </row>
    <row r="2377" spans="1:4" x14ac:dyDescent="0.25">
      <c r="A2377" s="62"/>
      <c r="D2377" s="62"/>
    </row>
    <row r="2378" spans="1:4" x14ac:dyDescent="0.25">
      <c r="A2378" s="62"/>
      <c r="D2378" s="62"/>
    </row>
    <row r="2379" spans="1:4" x14ac:dyDescent="0.25">
      <c r="A2379" s="62"/>
      <c r="D2379" s="62"/>
    </row>
    <row r="2380" spans="1:4" x14ac:dyDescent="0.25">
      <c r="A2380" s="62"/>
      <c r="D2380" s="62"/>
    </row>
    <row r="2381" spans="1:4" x14ac:dyDescent="0.25">
      <c r="A2381" s="62"/>
      <c r="D2381" s="62"/>
    </row>
    <row r="2382" spans="1:4" x14ac:dyDescent="0.25">
      <c r="A2382" s="62"/>
      <c r="D2382" s="62"/>
    </row>
    <row r="2383" spans="1:4" x14ac:dyDescent="0.25">
      <c r="A2383" s="62"/>
      <c r="D2383" s="62"/>
    </row>
    <row r="2384" spans="1:4" x14ac:dyDescent="0.25">
      <c r="A2384" s="62"/>
      <c r="D2384" s="62"/>
    </row>
    <row r="2385" spans="1:4" x14ac:dyDescent="0.25">
      <c r="A2385" s="62"/>
      <c r="D2385" s="62"/>
    </row>
    <row r="2386" spans="1:4" x14ac:dyDescent="0.25">
      <c r="A2386" s="62"/>
      <c r="D2386" s="62"/>
    </row>
    <row r="2387" spans="1:4" x14ac:dyDescent="0.25">
      <c r="A2387" s="62"/>
      <c r="D2387" s="62"/>
    </row>
    <row r="2388" spans="1:4" x14ac:dyDescent="0.25">
      <c r="A2388" s="62"/>
      <c r="D2388" s="62"/>
    </row>
    <row r="2389" spans="1:4" x14ac:dyDescent="0.25">
      <c r="A2389" s="62"/>
      <c r="D2389" s="62"/>
    </row>
    <row r="2390" spans="1:4" x14ac:dyDescent="0.25">
      <c r="A2390" s="62"/>
      <c r="D2390" s="62"/>
    </row>
    <row r="2391" spans="1:4" x14ac:dyDescent="0.25">
      <c r="A2391" s="62"/>
      <c r="D2391" s="62"/>
    </row>
    <row r="2392" spans="1:4" x14ac:dyDescent="0.25">
      <c r="A2392" s="62"/>
      <c r="D2392" s="62"/>
    </row>
    <row r="2393" spans="1:4" x14ac:dyDescent="0.25">
      <c r="A2393" s="62"/>
      <c r="D2393" s="62"/>
    </row>
    <row r="2394" spans="1:4" x14ac:dyDescent="0.25">
      <c r="A2394" s="62"/>
      <c r="D2394" s="62"/>
    </row>
    <row r="2395" spans="1:4" x14ac:dyDescent="0.25">
      <c r="A2395" s="62"/>
      <c r="D2395" s="62"/>
    </row>
    <row r="2396" spans="1:4" x14ac:dyDescent="0.25">
      <c r="A2396" s="62"/>
      <c r="D2396" s="62"/>
    </row>
    <row r="2397" spans="1:4" x14ac:dyDescent="0.25">
      <c r="A2397" s="62"/>
      <c r="D2397" s="62"/>
    </row>
    <row r="2398" spans="1:4" x14ac:dyDescent="0.25">
      <c r="A2398" s="62"/>
      <c r="D2398" s="62"/>
    </row>
    <row r="2399" spans="1:4" x14ac:dyDescent="0.25">
      <c r="A2399" s="62"/>
      <c r="D2399" s="62"/>
    </row>
    <row r="2400" spans="1:4" x14ac:dyDescent="0.25">
      <c r="A2400" s="62"/>
      <c r="D2400" s="62"/>
    </row>
    <row r="2401" spans="1:4" x14ac:dyDescent="0.25">
      <c r="A2401" s="62"/>
      <c r="D2401" s="62"/>
    </row>
    <row r="2402" spans="1:4" x14ac:dyDescent="0.25">
      <c r="A2402" s="62"/>
      <c r="D2402" s="62"/>
    </row>
    <row r="2403" spans="1:4" x14ac:dyDescent="0.25">
      <c r="A2403" s="62"/>
      <c r="D2403" s="62"/>
    </row>
    <row r="2404" spans="1:4" x14ac:dyDescent="0.25">
      <c r="A2404" s="62"/>
      <c r="D2404" s="62"/>
    </row>
    <row r="2405" spans="1:4" x14ac:dyDescent="0.25">
      <c r="A2405" s="62"/>
      <c r="D2405" s="62"/>
    </row>
    <row r="2406" spans="1:4" x14ac:dyDescent="0.25">
      <c r="A2406" s="62"/>
      <c r="D2406" s="62"/>
    </row>
    <row r="2407" spans="1:4" x14ac:dyDescent="0.25">
      <c r="A2407" s="62"/>
      <c r="D2407" s="62"/>
    </row>
    <row r="2408" spans="1:4" x14ac:dyDescent="0.25">
      <c r="A2408" s="62"/>
      <c r="D2408" s="62"/>
    </row>
    <row r="2409" spans="1:4" x14ac:dyDescent="0.25">
      <c r="A2409" s="62"/>
      <c r="D2409" s="62"/>
    </row>
    <row r="2410" spans="1:4" x14ac:dyDescent="0.25">
      <c r="A2410" s="62"/>
      <c r="D2410" s="62"/>
    </row>
    <row r="2411" spans="1:4" x14ac:dyDescent="0.25">
      <c r="A2411" s="62"/>
      <c r="D2411" s="62"/>
    </row>
    <row r="2412" spans="1:4" x14ac:dyDescent="0.25">
      <c r="A2412" s="62"/>
      <c r="D2412" s="62"/>
    </row>
    <row r="2413" spans="1:4" x14ac:dyDescent="0.25">
      <c r="A2413" s="62"/>
      <c r="D2413" s="62"/>
    </row>
    <row r="2414" spans="1:4" x14ac:dyDescent="0.25">
      <c r="A2414" s="62"/>
      <c r="D2414" s="62"/>
    </row>
    <row r="2415" spans="1:4" x14ac:dyDescent="0.25">
      <c r="A2415" s="62"/>
      <c r="D2415" s="62"/>
    </row>
    <row r="2416" spans="1:4" x14ac:dyDescent="0.25">
      <c r="A2416" s="62"/>
      <c r="D2416" s="62"/>
    </row>
    <row r="2417" spans="1:4" x14ac:dyDescent="0.25">
      <c r="A2417" s="62"/>
      <c r="D2417" s="62"/>
    </row>
    <row r="2418" spans="1:4" x14ac:dyDescent="0.25">
      <c r="A2418" s="62"/>
      <c r="D2418" s="62"/>
    </row>
    <row r="2419" spans="1:4" x14ac:dyDescent="0.25">
      <c r="A2419" s="62"/>
      <c r="D2419" s="62"/>
    </row>
    <row r="2420" spans="1:4" x14ac:dyDescent="0.25">
      <c r="A2420" s="62"/>
      <c r="D2420" s="62"/>
    </row>
    <row r="2421" spans="1:4" x14ac:dyDescent="0.25">
      <c r="A2421" s="62"/>
      <c r="D2421" s="62"/>
    </row>
    <row r="2422" spans="1:4" x14ac:dyDescent="0.25">
      <c r="A2422" s="62"/>
      <c r="D2422" s="62"/>
    </row>
    <row r="2423" spans="1:4" x14ac:dyDescent="0.25">
      <c r="A2423" s="62"/>
      <c r="D2423" s="62"/>
    </row>
    <row r="2424" spans="1:4" x14ac:dyDescent="0.25">
      <c r="A2424" s="62"/>
      <c r="D2424" s="62"/>
    </row>
    <row r="2425" spans="1:4" x14ac:dyDescent="0.25">
      <c r="A2425" s="62"/>
      <c r="D2425" s="62"/>
    </row>
    <row r="2426" spans="1:4" x14ac:dyDescent="0.25">
      <c r="A2426" s="62"/>
      <c r="D2426" s="62"/>
    </row>
    <row r="2427" spans="1:4" x14ac:dyDescent="0.25">
      <c r="A2427" s="62"/>
      <c r="D2427" s="62"/>
    </row>
    <row r="2428" spans="1:4" x14ac:dyDescent="0.25">
      <c r="A2428" s="62"/>
      <c r="D2428" s="62"/>
    </row>
    <row r="2429" spans="1:4" x14ac:dyDescent="0.25">
      <c r="A2429" s="62"/>
      <c r="D2429" s="62"/>
    </row>
    <row r="2430" spans="1:4" x14ac:dyDescent="0.25">
      <c r="A2430" s="62"/>
      <c r="D2430" s="62"/>
    </row>
    <row r="2431" spans="1:4" x14ac:dyDescent="0.25">
      <c r="A2431" s="62"/>
      <c r="D2431" s="62"/>
    </row>
    <row r="2432" spans="1:4" x14ac:dyDescent="0.25">
      <c r="A2432" s="62"/>
      <c r="D2432" s="62"/>
    </row>
    <row r="2433" spans="1:4" x14ac:dyDescent="0.25">
      <c r="A2433" s="62"/>
      <c r="D2433" s="62"/>
    </row>
    <row r="2434" spans="1:4" x14ac:dyDescent="0.25">
      <c r="A2434" s="62"/>
      <c r="D2434" s="62"/>
    </row>
    <row r="2435" spans="1:4" x14ac:dyDescent="0.25">
      <c r="A2435" s="62"/>
      <c r="D2435" s="62"/>
    </row>
    <row r="2436" spans="1:4" x14ac:dyDescent="0.25">
      <c r="A2436" s="62"/>
      <c r="D2436" s="62"/>
    </row>
    <row r="2437" spans="1:4" x14ac:dyDescent="0.25">
      <c r="A2437" s="62"/>
      <c r="D2437" s="62"/>
    </row>
    <row r="2438" spans="1:4" x14ac:dyDescent="0.25">
      <c r="A2438" s="62"/>
      <c r="D2438" s="62"/>
    </row>
    <row r="2439" spans="1:4" x14ac:dyDescent="0.25">
      <c r="A2439" s="62"/>
      <c r="D2439" s="62"/>
    </row>
    <row r="2440" spans="1:4" x14ac:dyDescent="0.25">
      <c r="A2440" s="62"/>
      <c r="D2440" s="62"/>
    </row>
    <row r="2441" spans="1:4" x14ac:dyDescent="0.25">
      <c r="A2441" s="62"/>
      <c r="D2441" s="62"/>
    </row>
    <row r="2442" spans="1:4" x14ac:dyDescent="0.25">
      <c r="A2442" s="62"/>
      <c r="D2442" s="62"/>
    </row>
    <row r="2443" spans="1:4" x14ac:dyDescent="0.25">
      <c r="A2443" s="62"/>
      <c r="D2443" s="62"/>
    </row>
    <row r="2444" spans="1:4" x14ac:dyDescent="0.25">
      <c r="A2444" s="62"/>
      <c r="D2444" s="62"/>
    </row>
    <row r="2445" spans="1:4" x14ac:dyDescent="0.25">
      <c r="A2445" s="62"/>
      <c r="D2445" s="62"/>
    </row>
    <row r="2446" spans="1:4" x14ac:dyDescent="0.25">
      <c r="A2446" s="62"/>
      <c r="D2446" s="62"/>
    </row>
    <row r="2447" spans="1:4" x14ac:dyDescent="0.25">
      <c r="A2447" s="62"/>
      <c r="D2447" s="62"/>
    </row>
    <row r="2448" spans="1:4" x14ac:dyDescent="0.25">
      <c r="A2448" s="62"/>
      <c r="D2448" s="62"/>
    </row>
    <row r="2449" spans="1:4" x14ac:dyDescent="0.25">
      <c r="A2449" s="62"/>
      <c r="D2449" s="62"/>
    </row>
    <row r="2450" spans="1:4" x14ac:dyDescent="0.25">
      <c r="A2450" s="62"/>
      <c r="D2450" s="62"/>
    </row>
    <row r="2451" spans="1:4" x14ac:dyDescent="0.25">
      <c r="A2451" s="62"/>
      <c r="D2451" s="62"/>
    </row>
    <row r="2452" spans="1:4" x14ac:dyDescent="0.25">
      <c r="A2452" s="62"/>
      <c r="D2452" s="62"/>
    </row>
    <row r="2453" spans="1:4" x14ac:dyDescent="0.25">
      <c r="A2453" s="62"/>
      <c r="D2453" s="62"/>
    </row>
    <row r="2454" spans="1:4" x14ac:dyDescent="0.25">
      <c r="A2454" s="62"/>
      <c r="D2454" s="62"/>
    </row>
    <row r="2455" spans="1:4" x14ac:dyDescent="0.25">
      <c r="A2455" s="62"/>
      <c r="D2455" s="62"/>
    </row>
    <row r="2456" spans="1:4" x14ac:dyDescent="0.25">
      <c r="A2456" s="62"/>
      <c r="D2456" s="62"/>
    </row>
    <row r="2457" spans="1:4" x14ac:dyDescent="0.25">
      <c r="A2457" s="62"/>
      <c r="D2457" s="62"/>
    </row>
    <row r="2458" spans="1:4" x14ac:dyDescent="0.25">
      <c r="A2458" s="62"/>
      <c r="D2458" s="62"/>
    </row>
    <row r="2459" spans="1:4" x14ac:dyDescent="0.25">
      <c r="A2459" s="62"/>
      <c r="D2459" s="62"/>
    </row>
    <row r="2460" spans="1:4" x14ac:dyDescent="0.25">
      <c r="A2460" s="62"/>
      <c r="D2460" s="62"/>
    </row>
    <row r="2461" spans="1:4" x14ac:dyDescent="0.25">
      <c r="A2461" s="62"/>
      <c r="D2461" s="62"/>
    </row>
    <row r="2462" spans="1:4" x14ac:dyDescent="0.25">
      <c r="A2462" s="62"/>
      <c r="D2462" s="62"/>
    </row>
    <row r="2463" spans="1:4" x14ac:dyDescent="0.25">
      <c r="A2463" s="62"/>
      <c r="D2463" s="62"/>
    </row>
    <row r="2464" spans="1:4" x14ac:dyDescent="0.25">
      <c r="A2464" s="62"/>
      <c r="D2464" s="62"/>
    </row>
    <row r="2465" spans="1:4" x14ac:dyDescent="0.25">
      <c r="A2465" s="62"/>
      <c r="D2465" s="62"/>
    </row>
    <row r="2466" spans="1:4" x14ac:dyDescent="0.25">
      <c r="A2466" s="62"/>
      <c r="D2466" s="62"/>
    </row>
    <row r="2467" spans="1:4" x14ac:dyDescent="0.25">
      <c r="A2467" s="62"/>
      <c r="D2467" s="62"/>
    </row>
    <row r="2468" spans="1:4" x14ac:dyDescent="0.25">
      <c r="A2468" s="62"/>
      <c r="D2468" s="62"/>
    </row>
    <row r="2469" spans="1:4" x14ac:dyDescent="0.25">
      <c r="A2469" s="62"/>
      <c r="D2469" s="62"/>
    </row>
    <row r="2470" spans="1:4" x14ac:dyDescent="0.25">
      <c r="A2470" s="62"/>
      <c r="D2470" s="62"/>
    </row>
    <row r="2471" spans="1:4" x14ac:dyDescent="0.25">
      <c r="A2471" s="62"/>
      <c r="D2471" s="62"/>
    </row>
    <row r="2472" spans="1:4" x14ac:dyDescent="0.25">
      <c r="A2472" s="62"/>
      <c r="D2472" s="62"/>
    </row>
    <row r="2473" spans="1:4" x14ac:dyDescent="0.25">
      <c r="A2473" s="62"/>
      <c r="D2473" s="62"/>
    </row>
    <row r="2474" spans="1:4" x14ac:dyDescent="0.25">
      <c r="A2474" s="62"/>
      <c r="D2474" s="62"/>
    </row>
    <row r="2475" spans="1:4" x14ac:dyDescent="0.25">
      <c r="A2475" s="62"/>
      <c r="D2475" s="62"/>
    </row>
    <row r="2476" spans="1:4" x14ac:dyDescent="0.25">
      <c r="A2476" s="62"/>
      <c r="D2476" s="62"/>
    </row>
    <row r="2477" spans="1:4" x14ac:dyDescent="0.25">
      <c r="A2477" s="62"/>
      <c r="D2477" s="62"/>
    </row>
    <row r="2478" spans="1:4" x14ac:dyDescent="0.25">
      <c r="A2478" s="62"/>
      <c r="D2478" s="62"/>
    </row>
    <row r="2479" spans="1:4" x14ac:dyDescent="0.25">
      <c r="A2479" s="62"/>
      <c r="D2479" s="62"/>
    </row>
    <row r="2480" spans="1:4" x14ac:dyDescent="0.25">
      <c r="A2480" s="62"/>
      <c r="D2480" s="62"/>
    </row>
    <row r="2481" spans="1:4" x14ac:dyDescent="0.25">
      <c r="A2481" s="62"/>
      <c r="D2481" s="62"/>
    </row>
    <row r="2482" spans="1:4" x14ac:dyDescent="0.25">
      <c r="A2482" s="62"/>
      <c r="D2482" s="62"/>
    </row>
    <row r="2483" spans="1:4" x14ac:dyDescent="0.25">
      <c r="A2483" s="62"/>
      <c r="D2483" s="62"/>
    </row>
    <row r="2484" spans="1:4" x14ac:dyDescent="0.25">
      <c r="A2484" s="62"/>
      <c r="D2484" s="62"/>
    </row>
    <row r="2485" spans="1:4" x14ac:dyDescent="0.25">
      <c r="A2485" s="62"/>
      <c r="D2485" s="62"/>
    </row>
    <row r="2486" spans="1:4" x14ac:dyDescent="0.25">
      <c r="A2486" s="62"/>
      <c r="D2486" s="62"/>
    </row>
    <row r="2487" spans="1:4" x14ac:dyDescent="0.25">
      <c r="A2487" s="62"/>
      <c r="D2487" s="62"/>
    </row>
    <row r="2488" spans="1:4" x14ac:dyDescent="0.25">
      <c r="A2488" s="62"/>
      <c r="D2488" s="62"/>
    </row>
    <row r="2489" spans="1:4" x14ac:dyDescent="0.25">
      <c r="A2489" s="62"/>
      <c r="D2489" s="62"/>
    </row>
    <row r="2490" spans="1:4" x14ac:dyDescent="0.25">
      <c r="A2490" s="62"/>
      <c r="D2490" s="62"/>
    </row>
    <row r="2491" spans="1:4" x14ac:dyDescent="0.25">
      <c r="A2491" s="62"/>
      <c r="D2491" s="62"/>
    </row>
    <row r="2492" spans="1:4" x14ac:dyDescent="0.25">
      <c r="A2492" s="62"/>
      <c r="D2492" s="62"/>
    </row>
    <row r="2493" spans="1:4" x14ac:dyDescent="0.25">
      <c r="A2493" s="62"/>
      <c r="D2493" s="62"/>
    </row>
    <row r="2494" spans="1:4" x14ac:dyDescent="0.25">
      <c r="A2494" s="62"/>
      <c r="D2494" s="62"/>
    </row>
    <row r="2495" spans="1:4" x14ac:dyDescent="0.25">
      <c r="A2495" s="62"/>
      <c r="D2495" s="62"/>
    </row>
    <row r="2496" spans="1:4" x14ac:dyDescent="0.25">
      <c r="A2496" s="62"/>
      <c r="D2496" s="62"/>
    </row>
    <row r="2497" spans="1:4" x14ac:dyDescent="0.25">
      <c r="A2497" s="62"/>
      <c r="D2497" s="62"/>
    </row>
    <row r="2498" spans="1:4" x14ac:dyDescent="0.25">
      <c r="A2498" s="62"/>
      <c r="D2498" s="62"/>
    </row>
    <row r="2499" spans="1:4" x14ac:dyDescent="0.25">
      <c r="A2499" s="62"/>
      <c r="D2499" s="62"/>
    </row>
    <row r="2500" spans="1:4" x14ac:dyDescent="0.25">
      <c r="A2500" s="62"/>
      <c r="D2500" s="62"/>
    </row>
    <row r="2501" spans="1:4" x14ac:dyDescent="0.25">
      <c r="A2501" s="62"/>
      <c r="D2501" s="62"/>
    </row>
    <row r="2502" spans="1:4" x14ac:dyDescent="0.25">
      <c r="A2502" s="62"/>
      <c r="D2502" s="62"/>
    </row>
    <row r="2503" spans="1:4" x14ac:dyDescent="0.25">
      <c r="A2503" s="62"/>
      <c r="D2503" s="62"/>
    </row>
    <row r="2504" spans="1:4" x14ac:dyDescent="0.25">
      <c r="A2504" s="62"/>
      <c r="D2504" s="62"/>
    </row>
    <row r="2505" spans="1:4" x14ac:dyDescent="0.25">
      <c r="A2505" s="62"/>
      <c r="D2505" s="62"/>
    </row>
    <row r="2506" spans="1:4" x14ac:dyDescent="0.25">
      <c r="A2506" s="62"/>
      <c r="D2506" s="62"/>
    </row>
    <row r="2507" spans="1:4" x14ac:dyDescent="0.25">
      <c r="A2507" s="62"/>
      <c r="D2507" s="62"/>
    </row>
    <row r="2508" spans="1:4" x14ac:dyDescent="0.25">
      <c r="A2508" s="62"/>
      <c r="D2508" s="62"/>
    </row>
    <row r="2509" spans="1:4" x14ac:dyDescent="0.25">
      <c r="A2509" s="62"/>
      <c r="D2509" s="62"/>
    </row>
    <row r="2510" spans="1:4" x14ac:dyDescent="0.25">
      <c r="A2510" s="62"/>
      <c r="D2510" s="62"/>
    </row>
    <row r="2511" spans="1:4" x14ac:dyDescent="0.25">
      <c r="A2511" s="62"/>
      <c r="D2511" s="62"/>
    </row>
    <row r="2512" spans="1:4" x14ac:dyDescent="0.25">
      <c r="A2512" s="62"/>
      <c r="D2512" s="62"/>
    </row>
    <row r="2513" spans="1:4" x14ac:dyDescent="0.25">
      <c r="A2513" s="62"/>
      <c r="D2513" s="62"/>
    </row>
    <row r="2514" spans="1:4" x14ac:dyDescent="0.25">
      <c r="A2514" s="62"/>
      <c r="D2514" s="62"/>
    </row>
    <row r="2515" spans="1:4" x14ac:dyDescent="0.25">
      <c r="A2515" s="62"/>
      <c r="D2515" s="62"/>
    </row>
    <row r="2516" spans="1:4" x14ac:dyDescent="0.25">
      <c r="A2516" s="62"/>
      <c r="D2516" s="62"/>
    </row>
    <row r="2517" spans="1:4" x14ac:dyDescent="0.25">
      <c r="A2517" s="62"/>
      <c r="D2517" s="62"/>
    </row>
    <row r="2518" spans="1:4" x14ac:dyDescent="0.25">
      <c r="A2518" s="62"/>
      <c r="D2518" s="62"/>
    </row>
    <row r="2519" spans="1:4" x14ac:dyDescent="0.25">
      <c r="A2519" s="62"/>
      <c r="D2519" s="62"/>
    </row>
    <row r="2520" spans="1:4" x14ac:dyDescent="0.25">
      <c r="A2520" s="62"/>
      <c r="D2520" s="62"/>
    </row>
    <row r="2521" spans="1:4" x14ac:dyDescent="0.25">
      <c r="A2521" s="62"/>
      <c r="D2521" s="62"/>
    </row>
    <row r="2522" spans="1:4" x14ac:dyDescent="0.25">
      <c r="A2522" s="62"/>
      <c r="D2522" s="62"/>
    </row>
    <row r="2523" spans="1:4" x14ac:dyDescent="0.25">
      <c r="A2523" s="62"/>
      <c r="D2523" s="62"/>
    </row>
    <row r="2524" spans="1:4" x14ac:dyDescent="0.25">
      <c r="A2524" s="62"/>
      <c r="D2524" s="62"/>
    </row>
    <row r="2525" spans="1:4" x14ac:dyDescent="0.25">
      <c r="A2525" s="62"/>
      <c r="D2525" s="62"/>
    </row>
    <row r="2526" spans="1:4" x14ac:dyDescent="0.25">
      <c r="A2526" s="62"/>
      <c r="D2526" s="62"/>
    </row>
    <row r="2527" spans="1:4" x14ac:dyDescent="0.25">
      <c r="A2527" s="62"/>
      <c r="D2527" s="62"/>
    </row>
    <row r="2528" spans="1:4" x14ac:dyDescent="0.25">
      <c r="A2528" s="62"/>
      <c r="D2528" s="62"/>
    </row>
    <row r="2529" spans="1:4" x14ac:dyDescent="0.25">
      <c r="A2529" s="62"/>
      <c r="D2529" s="62"/>
    </row>
    <row r="2530" spans="1:4" x14ac:dyDescent="0.25">
      <c r="A2530" s="62"/>
      <c r="D2530" s="62"/>
    </row>
    <row r="2531" spans="1:4" x14ac:dyDescent="0.25">
      <c r="A2531" s="62"/>
      <c r="D2531" s="62"/>
    </row>
    <row r="2532" spans="1:4" x14ac:dyDescent="0.25">
      <c r="A2532" s="62"/>
      <c r="D2532" s="62"/>
    </row>
    <row r="2533" spans="1:4" x14ac:dyDescent="0.25">
      <c r="A2533" s="62"/>
      <c r="D2533" s="62"/>
    </row>
    <row r="2534" spans="1:4" x14ac:dyDescent="0.25">
      <c r="A2534" s="62"/>
      <c r="D2534" s="62"/>
    </row>
    <row r="2535" spans="1:4" x14ac:dyDescent="0.25">
      <c r="A2535" s="62"/>
      <c r="D2535" s="62"/>
    </row>
    <row r="2536" spans="1:4" x14ac:dyDescent="0.25">
      <c r="A2536" s="62"/>
      <c r="D2536" s="62"/>
    </row>
    <row r="2537" spans="1:4" x14ac:dyDescent="0.25">
      <c r="A2537" s="62"/>
      <c r="D2537" s="62"/>
    </row>
    <row r="2538" spans="1:4" x14ac:dyDescent="0.25">
      <c r="A2538" s="62"/>
      <c r="D2538" s="62"/>
    </row>
    <row r="2539" spans="1:4" x14ac:dyDescent="0.25">
      <c r="A2539" s="62"/>
      <c r="D2539" s="62"/>
    </row>
    <row r="2540" spans="1:4" x14ac:dyDescent="0.25">
      <c r="A2540" s="62"/>
      <c r="D2540" s="62"/>
    </row>
    <row r="2541" spans="1:4" x14ac:dyDescent="0.25">
      <c r="A2541" s="62"/>
      <c r="D2541" s="62"/>
    </row>
    <row r="2542" spans="1:4" x14ac:dyDescent="0.25">
      <c r="A2542" s="62"/>
      <c r="D2542" s="62"/>
    </row>
    <row r="2543" spans="1:4" x14ac:dyDescent="0.25">
      <c r="A2543" s="62"/>
      <c r="D2543" s="62"/>
    </row>
    <row r="2544" spans="1:4" x14ac:dyDescent="0.25">
      <c r="A2544" s="62"/>
      <c r="D2544" s="62"/>
    </row>
    <row r="2545" spans="1:4" x14ac:dyDescent="0.25">
      <c r="A2545" s="62"/>
      <c r="D2545" s="62"/>
    </row>
    <row r="2546" spans="1:4" x14ac:dyDescent="0.25">
      <c r="A2546" s="62"/>
      <c r="D2546" s="62"/>
    </row>
    <row r="2547" spans="1:4" x14ac:dyDescent="0.25">
      <c r="A2547" s="62"/>
      <c r="D2547" s="62"/>
    </row>
    <row r="2548" spans="1:4" x14ac:dyDescent="0.25">
      <c r="A2548" s="62"/>
      <c r="D2548" s="62"/>
    </row>
    <row r="2549" spans="1:4" x14ac:dyDescent="0.25">
      <c r="A2549" s="62"/>
      <c r="D2549" s="62"/>
    </row>
    <row r="2550" spans="1:4" x14ac:dyDescent="0.25">
      <c r="A2550" s="62"/>
      <c r="D2550" s="62"/>
    </row>
    <row r="2551" spans="1:4" x14ac:dyDescent="0.25">
      <c r="A2551" s="62"/>
      <c r="D2551" s="62"/>
    </row>
    <row r="2552" spans="1:4" x14ac:dyDescent="0.25">
      <c r="A2552" s="62"/>
      <c r="D2552" s="62"/>
    </row>
    <row r="2553" spans="1:4" x14ac:dyDescent="0.25">
      <c r="A2553" s="62"/>
      <c r="D2553" s="62"/>
    </row>
    <row r="2554" spans="1:4" x14ac:dyDescent="0.25">
      <c r="A2554" s="62"/>
      <c r="D2554" s="62"/>
    </row>
    <row r="2555" spans="1:4" x14ac:dyDescent="0.25">
      <c r="A2555" s="62"/>
      <c r="D2555" s="62"/>
    </row>
    <row r="2556" spans="1:4" x14ac:dyDescent="0.25">
      <c r="A2556" s="62"/>
      <c r="D2556" s="62"/>
    </row>
    <row r="2557" spans="1:4" x14ac:dyDescent="0.25">
      <c r="A2557" s="62"/>
      <c r="D2557" s="62"/>
    </row>
    <row r="2558" spans="1:4" x14ac:dyDescent="0.25">
      <c r="A2558" s="62"/>
      <c r="D2558" s="62"/>
    </row>
    <row r="2559" spans="1:4" x14ac:dyDescent="0.25">
      <c r="A2559" s="62"/>
      <c r="D2559" s="62"/>
    </row>
    <row r="2560" spans="1:4" x14ac:dyDescent="0.25">
      <c r="A2560" s="62"/>
      <c r="D2560" s="62"/>
    </row>
    <row r="2561" spans="1:4" x14ac:dyDescent="0.25">
      <c r="A2561" s="62"/>
      <c r="D2561" s="62"/>
    </row>
    <row r="2562" spans="1:4" x14ac:dyDescent="0.25">
      <c r="A2562" s="62"/>
      <c r="D2562" s="62"/>
    </row>
    <row r="2563" spans="1:4" x14ac:dyDescent="0.25">
      <c r="A2563" s="62"/>
      <c r="D2563" s="62"/>
    </row>
    <row r="2564" spans="1:4" x14ac:dyDescent="0.25">
      <c r="A2564" s="62"/>
      <c r="D2564" s="62"/>
    </row>
    <row r="2565" spans="1:4" x14ac:dyDescent="0.25">
      <c r="A2565" s="62"/>
      <c r="D2565" s="62"/>
    </row>
    <row r="2566" spans="1:4" x14ac:dyDescent="0.25">
      <c r="A2566" s="62"/>
      <c r="D2566" s="62"/>
    </row>
    <row r="2567" spans="1:4" x14ac:dyDescent="0.25">
      <c r="A2567" s="62"/>
      <c r="D2567" s="62"/>
    </row>
    <row r="2568" spans="1:4" x14ac:dyDescent="0.25">
      <c r="A2568" s="62"/>
      <c r="D2568" s="62"/>
    </row>
    <row r="2569" spans="1:4" x14ac:dyDescent="0.25">
      <c r="A2569" s="62"/>
      <c r="D2569" s="62"/>
    </row>
    <row r="2570" spans="1:4" x14ac:dyDescent="0.25">
      <c r="A2570" s="62"/>
      <c r="D2570" s="62"/>
    </row>
    <row r="2571" spans="1:4" x14ac:dyDescent="0.25">
      <c r="A2571" s="62"/>
      <c r="D2571" s="62"/>
    </row>
    <row r="2572" spans="1:4" x14ac:dyDescent="0.25">
      <c r="A2572" s="62"/>
      <c r="D2572" s="62"/>
    </row>
    <row r="2573" spans="1:4" x14ac:dyDescent="0.25">
      <c r="A2573" s="62"/>
      <c r="D2573" s="62"/>
    </row>
    <row r="2574" spans="1:4" x14ac:dyDescent="0.25">
      <c r="A2574" s="62"/>
      <c r="D2574" s="62"/>
    </row>
    <row r="2575" spans="1:4" x14ac:dyDescent="0.25">
      <c r="A2575" s="62"/>
      <c r="D2575" s="62"/>
    </row>
    <row r="2576" spans="1:4" x14ac:dyDescent="0.25">
      <c r="A2576" s="62"/>
      <c r="D2576" s="62"/>
    </row>
    <row r="2577" spans="1:4" x14ac:dyDescent="0.25">
      <c r="A2577" s="62"/>
      <c r="D2577" s="62"/>
    </row>
    <row r="2578" spans="1:4" x14ac:dyDescent="0.25">
      <c r="A2578" s="62"/>
      <c r="D2578" s="62"/>
    </row>
    <row r="2579" spans="1:4" x14ac:dyDescent="0.25">
      <c r="A2579" s="62"/>
      <c r="D2579" s="62"/>
    </row>
    <row r="2580" spans="1:4" x14ac:dyDescent="0.25">
      <c r="A2580" s="62"/>
      <c r="D2580" s="62"/>
    </row>
    <row r="2581" spans="1:4" x14ac:dyDescent="0.25">
      <c r="A2581" s="62"/>
      <c r="D2581" s="62"/>
    </row>
    <row r="2582" spans="1:4" x14ac:dyDescent="0.25">
      <c r="A2582" s="62"/>
      <c r="D2582" s="62"/>
    </row>
    <row r="2583" spans="1:4" x14ac:dyDescent="0.25">
      <c r="A2583" s="62"/>
      <c r="D2583" s="62"/>
    </row>
    <row r="2584" spans="1:4" x14ac:dyDescent="0.25">
      <c r="A2584" s="62"/>
      <c r="D2584" s="62"/>
    </row>
    <row r="2585" spans="1:4" x14ac:dyDescent="0.25">
      <c r="A2585" s="62"/>
      <c r="D2585" s="62"/>
    </row>
    <row r="2586" spans="1:4" x14ac:dyDescent="0.25">
      <c r="A2586" s="62"/>
      <c r="D2586" s="62"/>
    </row>
    <row r="2587" spans="1:4" x14ac:dyDescent="0.25">
      <c r="A2587" s="62"/>
      <c r="D2587" s="62"/>
    </row>
    <row r="2588" spans="1:4" x14ac:dyDescent="0.25">
      <c r="A2588" s="62"/>
      <c r="D2588" s="62"/>
    </row>
    <row r="2589" spans="1:4" x14ac:dyDescent="0.25">
      <c r="A2589" s="62"/>
      <c r="D2589" s="62"/>
    </row>
    <row r="2590" spans="1:4" x14ac:dyDescent="0.25">
      <c r="A2590" s="62"/>
      <c r="D2590" s="62"/>
    </row>
    <row r="2591" spans="1:4" x14ac:dyDescent="0.25">
      <c r="A2591" s="62"/>
      <c r="D2591" s="62"/>
    </row>
    <row r="2592" spans="1:4" x14ac:dyDescent="0.25">
      <c r="A2592" s="62"/>
      <c r="D2592" s="62"/>
    </row>
    <row r="2593" spans="1:4" x14ac:dyDescent="0.25">
      <c r="A2593" s="62"/>
      <c r="D2593" s="62"/>
    </row>
    <row r="2594" spans="1:4" x14ac:dyDescent="0.25">
      <c r="A2594" s="62"/>
      <c r="D2594" s="62"/>
    </row>
    <row r="2595" spans="1:4" x14ac:dyDescent="0.25">
      <c r="A2595" s="62"/>
      <c r="D2595" s="62"/>
    </row>
    <row r="2596" spans="1:4" x14ac:dyDescent="0.25">
      <c r="A2596" s="62"/>
      <c r="D2596" s="62"/>
    </row>
    <row r="2597" spans="1:4" x14ac:dyDescent="0.25">
      <c r="A2597" s="62"/>
      <c r="D2597" s="62"/>
    </row>
    <row r="2598" spans="1:4" x14ac:dyDescent="0.25">
      <c r="A2598" s="62"/>
      <c r="D2598" s="62"/>
    </row>
    <row r="2599" spans="1:4" x14ac:dyDescent="0.25">
      <c r="A2599" s="62"/>
      <c r="D2599" s="62"/>
    </row>
    <row r="2600" spans="1:4" x14ac:dyDescent="0.25">
      <c r="A2600" s="62"/>
      <c r="D2600" s="62"/>
    </row>
    <row r="2601" spans="1:4" x14ac:dyDescent="0.25">
      <c r="A2601" s="62"/>
      <c r="D2601" s="62"/>
    </row>
    <row r="2602" spans="1:4" x14ac:dyDescent="0.25">
      <c r="A2602" s="62"/>
      <c r="D2602" s="62"/>
    </row>
    <row r="2603" spans="1:4" x14ac:dyDescent="0.25">
      <c r="A2603" s="62"/>
      <c r="D2603" s="62"/>
    </row>
    <row r="2604" spans="1:4" x14ac:dyDescent="0.25">
      <c r="A2604" s="62"/>
      <c r="D2604" s="62"/>
    </row>
    <row r="2605" spans="1:4" x14ac:dyDescent="0.25">
      <c r="A2605" s="62"/>
      <c r="D2605" s="62"/>
    </row>
    <row r="2606" spans="1:4" x14ac:dyDescent="0.25">
      <c r="A2606" s="62"/>
      <c r="D2606" s="62"/>
    </row>
    <row r="2607" spans="1:4" x14ac:dyDescent="0.25">
      <c r="A2607" s="62"/>
      <c r="D2607" s="62"/>
    </row>
    <row r="2608" spans="1:4" x14ac:dyDescent="0.25">
      <c r="A2608" s="62"/>
      <c r="D2608" s="62"/>
    </row>
    <row r="2609" spans="1:4" x14ac:dyDescent="0.25">
      <c r="A2609" s="62"/>
      <c r="D2609" s="62"/>
    </row>
    <row r="2610" spans="1:4" x14ac:dyDescent="0.25">
      <c r="A2610" s="62"/>
      <c r="D2610" s="62"/>
    </row>
    <row r="2611" spans="1:4" x14ac:dyDescent="0.25">
      <c r="A2611" s="62"/>
      <c r="D2611" s="62"/>
    </row>
    <row r="2612" spans="1:4" x14ac:dyDescent="0.25">
      <c r="A2612" s="62"/>
      <c r="D2612" s="62"/>
    </row>
    <row r="2613" spans="1:4" x14ac:dyDescent="0.25">
      <c r="A2613" s="62"/>
      <c r="D2613" s="62"/>
    </row>
    <row r="2614" spans="1:4" x14ac:dyDescent="0.25">
      <c r="A2614" s="62"/>
      <c r="D2614" s="62"/>
    </row>
    <row r="2615" spans="1:4" x14ac:dyDescent="0.25">
      <c r="A2615" s="62"/>
      <c r="D2615" s="62"/>
    </row>
    <row r="2616" spans="1:4" x14ac:dyDescent="0.25">
      <c r="A2616" s="62"/>
      <c r="D2616" s="62"/>
    </row>
    <row r="2617" spans="1:4" x14ac:dyDescent="0.25">
      <c r="A2617" s="62"/>
      <c r="D2617" s="62"/>
    </row>
    <row r="2618" spans="1:4" x14ac:dyDescent="0.25">
      <c r="A2618" s="62"/>
      <c r="D2618" s="62"/>
    </row>
    <row r="2619" spans="1:4" x14ac:dyDescent="0.25">
      <c r="A2619" s="62"/>
      <c r="D2619" s="62"/>
    </row>
    <row r="2620" spans="1:4" x14ac:dyDescent="0.25">
      <c r="A2620" s="62"/>
      <c r="D2620" s="62"/>
    </row>
    <row r="2621" spans="1:4" x14ac:dyDescent="0.25">
      <c r="A2621" s="62"/>
      <c r="D2621" s="62"/>
    </row>
    <row r="2622" spans="1:4" x14ac:dyDescent="0.25">
      <c r="A2622" s="62"/>
      <c r="D2622" s="62"/>
    </row>
    <row r="2623" spans="1:4" x14ac:dyDescent="0.25">
      <c r="A2623" s="62"/>
      <c r="D2623" s="62"/>
    </row>
    <row r="2624" spans="1:4" x14ac:dyDescent="0.25">
      <c r="A2624" s="62"/>
      <c r="D2624" s="62"/>
    </row>
    <row r="2625" spans="1:4" x14ac:dyDescent="0.25">
      <c r="A2625" s="62"/>
      <c r="D2625" s="62"/>
    </row>
    <row r="2626" spans="1:4" x14ac:dyDescent="0.25">
      <c r="A2626" s="62"/>
      <c r="D2626" s="62"/>
    </row>
    <row r="2627" spans="1:4" x14ac:dyDescent="0.25">
      <c r="A2627" s="62"/>
      <c r="D2627" s="62"/>
    </row>
    <row r="2628" spans="1:4" x14ac:dyDescent="0.25">
      <c r="A2628" s="62"/>
      <c r="D2628" s="62"/>
    </row>
    <row r="2629" spans="1:4" x14ac:dyDescent="0.25">
      <c r="A2629" s="62"/>
      <c r="D2629" s="62"/>
    </row>
    <row r="2630" spans="1:4" x14ac:dyDescent="0.25">
      <c r="A2630" s="62"/>
      <c r="D2630" s="62"/>
    </row>
    <row r="2631" spans="1:4" x14ac:dyDescent="0.25">
      <c r="A2631" s="62"/>
      <c r="D2631" s="62"/>
    </row>
    <row r="2632" spans="1:4" x14ac:dyDescent="0.25">
      <c r="A2632" s="62"/>
      <c r="D2632" s="62"/>
    </row>
    <row r="2633" spans="1:4" x14ac:dyDescent="0.25">
      <c r="A2633" s="62"/>
      <c r="D2633" s="62"/>
    </row>
    <row r="2634" spans="1:4" x14ac:dyDescent="0.25">
      <c r="A2634" s="62"/>
      <c r="D2634" s="62"/>
    </row>
    <row r="2635" spans="1:4" x14ac:dyDescent="0.25">
      <c r="A2635" s="62"/>
      <c r="D2635" s="62"/>
    </row>
    <row r="2636" spans="1:4" x14ac:dyDescent="0.25">
      <c r="A2636" s="62"/>
      <c r="D2636" s="62"/>
    </row>
    <row r="2637" spans="1:4" x14ac:dyDescent="0.25">
      <c r="A2637" s="62"/>
      <c r="D2637" s="62"/>
    </row>
    <row r="2638" spans="1:4" x14ac:dyDescent="0.25">
      <c r="A2638" s="62"/>
      <c r="D2638" s="62"/>
    </row>
    <row r="2639" spans="1:4" x14ac:dyDescent="0.25">
      <c r="A2639" s="62"/>
      <c r="D2639" s="62"/>
    </row>
    <row r="2640" spans="1:4" x14ac:dyDescent="0.25">
      <c r="A2640" s="62"/>
      <c r="D2640" s="62"/>
    </row>
    <row r="2641" spans="1:4" x14ac:dyDescent="0.25">
      <c r="A2641" s="62"/>
      <c r="D2641" s="62"/>
    </row>
    <row r="2642" spans="1:4" x14ac:dyDescent="0.25">
      <c r="A2642" s="62"/>
      <c r="D2642" s="62"/>
    </row>
    <row r="2643" spans="1:4" x14ac:dyDescent="0.25">
      <c r="A2643" s="62"/>
      <c r="D2643" s="62"/>
    </row>
    <row r="2644" spans="1:4" x14ac:dyDescent="0.25">
      <c r="A2644" s="62"/>
      <c r="D2644" s="62"/>
    </row>
    <row r="2645" spans="1:4" x14ac:dyDescent="0.25">
      <c r="A2645" s="62"/>
      <c r="D2645" s="62"/>
    </row>
    <row r="2646" spans="1:4" x14ac:dyDescent="0.25">
      <c r="A2646" s="62"/>
      <c r="D2646" s="62"/>
    </row>
    <row r="2647" spans="1:4" x14ac:dyDescent="0.25">
      <c r="A2647" s="62"/>
      <c r="D2647" s="62"/>
    </row>
    <row r="2648" spans="1:4" x14ac:dyDescent="0.25">
      <c r="A2648" s="62"/>
      <c r="D2648" s="62"/>
    </row>
    <row r="2649" spans="1:4" x14ac:dyDescent="0.25">
      <c r="A2649" s="62"/>
      <c r="D2649" s="62"/>
    </row>
    <row r="2650" spans="1:4" x14ac:dyDescent="0.25">
      <c r="A2650" s="62"/>
      <c r="D2650" s="62"/>
    </row>
    <row r="2651" spans="1:4" x14ac:dyDescent="0.25">
      <c r="A2651" s="62"/>
      <c r="D2651" s="62"/>
    </row>
    <row r="2652" spans="1:4" x14ac:dyDescent="0.25">
      <c r="A2652" s="62"/>
      <c r="D2652" s="62"/>
    </row>
    <row r="2653" spans="1:4" x14ac:dyDescent="0.25">
      <c r="A2653" s="62"/>
      <c r="D2653" s="62"/>
    </row>
    <row r="2654" spans="1:4" x14ac:dyDescent="0.25">
      <c r="A2654" s="62"/>
      <c r="D2654" s="62"/>
    </row>
    <row r="2655" spans="1:4" x14ac:dyDescent="0.25">
      <c r="A2655" s="62"/>
      <c r="D2655" s="62"/>
    </row>
    <row r="2656" spans="1:4" x14ac:dyDescent="0.25">
      <c r="A2656" s="62"/>
      <c r="D2656" s="62"/>
    </row>
    <row r="2657" spans="1:4" x14ac:dyDescent="0.25">
      <c r="A2657" s="62"/>
      <c r="D2657" s="62"/>
    </row>
    <row r="2658" spans="1:4" x14ac:dyDescent="0.25">
      <c r="A2658" s="62"/>
      <c r="D2658" s="62"/>
    </row>
    <row r="2659" spans="1:4" x14ac:dyDescent="0.25">
      <c r="A2659" s="62"/>
      <c r="D2659" s="62"/>
    </row>
    <row r="2660" spans="1:4" x14ac:dyDescent="0.25">
      <c r="A2660" s="62"/>
      <c r="D2660" s="62"/>
    </row>
    <row r="2661" spans="1:4" x14ac:dyDescent="0.25">
      <c r="A2661" s="62"/>
      <c r="D2661" s="62"/>
    </row>
    <row r="2662" spans="1:4" x14ac:dyDescent="0.25">
      <c r="A2662" s="62"/>
      <c r="D2662" s="62"/>
    </row>
    <row r="2663" spans="1:4" x14ac:dyDescent="0.25">
      <c r="A2663" s="62"/>
      <c r="D2663" s="62"/>
    </row>
    <row r="2664" spans="1:4" x14ac:dyDescent="0.25">
      <c r="A2664" s="62"/>
      <c r="D2664" s="62"/>
    </row>
    <row r="2665" spans="1:4" x14ac:dyDescent="0.25">
      <c r="A2665" s="62"/>
      <c r="D2665" s="62"/>
    </row>
    <row r="2666" spans="1:4" x14ac:dyDescent="0.25">
      <c r="A2666" s="62"/>
      <c r="D2666" s="62"/>
    </row>
    <row r="2667" spans="1:4" x14ac:dyDescent="0.25">
      <c r="A2667" s="62"/>
      <c r="D2667" s="62"/>
    </row>
    <row r="2668" spans="1:4" x14ac:dyDescent="0.25">
      <c r="A2668" s="62"/>
      <c r="D2668" s="62"/>
    </row>
    <row r="2669" spans="1:4" x14ac:dyDescent="0.25">
      <c r="A2669" s="62"/>
      <c r="D2669" s="62"/>
    </row>
    <row r="2670" spans="1:4" x14ac:dyDescent="0.25">
      <c r="A2670" s="62"/>
      <c r="D2670" s="62"/>
    </row>
    <row r="2671" spans="1:4" x14ac:dyDescent="0.25">
      <c r="A2671" s="62"/>
      <c r="D2671" s="62"/>
    </row>
    <row r="2672" spans="1:4" x14ac:dyDescent="0.25">
      <c r="A2672" s="62"/>
      <c r="D2672" s="62"/>
    </row>
    <row r="2673" spans="1:4" x14ac:dyDescent="0.25">
      <c r="A2673" s="62"/>
      <c r="D2673" s="62"/>
    </row>
    <row r="2674" spans="1:4" x14ac:dyDescent="0.25">
      <c r="A2674" s="62"/>
      <c r="D2674" s="62"/>
    </row>
    <row r="2675" spans="1:4" x14ac:dyDescent="0.25">
      <c r="A2675" s="62"/>
      <c r="D2675" s="62"/>
    </row>
    <row r="2676" spans="1:4" x14ac:dyDescent="0.25">
      <c r="A2676" s="62"/>
      <c r="D2676" s="62"/>
    </row>
    <row r="2677" spans="1:4" x14ac:dyDescent="0.25">
      <c r="A2677" s="62"/>
      <c r="D2677" s="62"/>
    </row>
    <row r="2678" spans="1:4" x14ac:dyDescent="0.25">
      <c r="A2678" s="62"/>
      <c r="D2678" s="62"/>
    </row>
    <row r="2679" spans="1:4" x14ac:dyDescent="0.25">
      <c r="A2679" s="62"/>
      <c r="D2679" s="62"/>
    </row>
    <row r="2680" spans="1:4" x14ac:dyDescent="0.25">
      <c r="A2680" s="62"/>
      <c r="D2680" s="62"/>
    </row>
    <row r="2681" spans="1:4" x14ac:dyDescent="0.25">
      <c r="A2681" s="62"/>
      <c r="D2681" s="62"/>
    </row>
    <row r="2682" spans="1:4" x14ac:dyDescent="0.25">
      <c r="A2682" s="62"/>
      <c r="D2682" s="62"/>
    </row>
    <row r="2683" spans="1:4" x14ac:dyDescent="0.25">
      <c r="A2683" s="62"/>
      <c r="D2683" s="62"/>
    </row>
    <row r="2684" spans="1:4" x14ac:dyDescent="0.25">
      <c r="A2684" s="62"/>
      <c r="D2684" s="62"/>
    </row>
    <row r="2685" spans="1:4" x14ac:dyDescent="0.25">
      <c r="A2685" s="62"/>
      <c r="D2685" s="62"/>
    </row>
    <row r="2686" spans="1:4" x14ac:dyDescent="0.25">
      <c r="A2686" s="62"/>
      <c r="D2686" s="62"/>
    </row>
    <row r="2687" spans="1:4" x14ac:dyDescent="0.25">
      <c r="A2687" s="62"/>
      <c r="D2687" s="62"/>
    </row>
    <row r="2688" spans="1:4" x14ac:dyDescent="0.25">
      <c r="A2688" s="62"/>
      <c r="D2688" s="62"/>
    </row>
    <row r="2689" spans="1:4" x14ac:dyDescent="0.25">
      <c r="A2689" s="62"/>
      <c r="D2689" s="62"/>
    </row>
    <row r="2690" spans="1:4" x14ac:dyDescent="0.25">
      <c r="A2690" s="62"/>
      <c r="D2690" s="62"/>
    </row>
    <row r="2691" spans="1:4" x14ac:dyDescent="0.25">
      <c r="A2691" s="62"/>
      <c r="D2691" s="62"/>
    </row>
    <row r="2692" spans="1:4" x14ac:dyDescent="0.25">
      <c r="A2692" s="62"/>
      <c r="D2692" s="62"/>
    </row>
    <row r="2693" spans="1:4" x14ac:dyDescent="0.25">
      <c r="A2693" s="62"/>
      <c r="D2693" s="62"/>
    </row>
    <row r="2694" spans="1:4" x14ac:dyDescent="0.25">
      <c r="A2694" s="62"/>
      <c r="D2694" s="62"/>
    </row>
    <row r="2695" spans="1:4" x14ac:dyDescent="0.25">
      <c r="A2695" s="62"/>
      <c r="D2695" s="62"/>
    </row>
    <row r="2696" spans="1:4" x14ac:dyDescent="0.25">
      <c r="A2696" s="62"/>
      <c r="D2696" s="62"/>
    </row>
    <row r="2697" spans="1:4" x14ac:dyDescent="0.25">
      <c r="A2697" s="62"/>
      <c r="D2697" s="62"/>
    </row>
    <row r="2698" spans="1:4" x14ac:dyDescent="0.25">
      <c r="A2698" s="62"/>
      <c r="D2698" s="62"/>
    </row>
    <row r="2699" spans="1:4" x14ac:dyDescent="0.25">
      <c r="A2699" s="62"/>
      <c r="D2699" s="62"/>
    </row>
    <row r="2700" spans="1:4" x14ac:dyDescent="0.25">
      <c r="A2700" s="62"/>
      <c r="D2700" s="62"/>
    </row>
    <row r="2701" spans="1:4" x14ac:dyDescent="0.25">
      <c r="A2701" s="62"/>
      <c r="D2701" s="62"/>
    </row>
    <row r="2702" spans="1:4" x14ac:dyDescent="0.25">
      <c r="A2702" s="62"/>
      <c r="D2702" s="62"/>
    </row>
    <row r="2703" spans="1:4" x14ac:dyDescent="0.25">
      <c r="A2703" s="62"/>
      <c r="D2703" s="62"/>
    </row>
    <row r="2704" spans="1:4" x14ac:dyDescent="0.25">
      <c r="A2704" s="62"/>
      <c r="D2704" s="62"/>
    </row>
    <row r="2705" spans="1:4" x14ac:dyDescent="0.25">
      <c r="A2705" s="62"/>
      <c r="D2705" s="62"/>
    </row>
    <row r="2706" spans="1:4" x14ac:dyDescent="0.25">
      <c r="A2706" s="62"/>
      <c r="D2706" s="62"/>
    </row>
    <row r="2707" spans="1:4" x14ac:dyDescent="0.25">
      <c r="A2707" s="62"/>
      <c r="D2707" s="62"/>
    </row>
    <row r="2708" spans="1:4" x14ac:dyDescent="0.25">
      <c r="A2708" s="62"/>
      <c r="D2708" s="62"/>
    </row>
    <row r="2709" spans="1:4" x14ac:dyDescent="0.25">
      <c r="A2709" s="62"/>
      <c r="D2709" s="62"/>
    </row>
    <row r="2710" spans="1:4" x14ac:dyDescent="0.25">
      <c r="A2710" s="62"/>
      <c r="D2710" s="62"/>
    </row>
    <row r="2711" spans="1:4" x14ac:dyDescent="0.25">
      <c r="A2711" s="62"/>
      <c r="D2711" s="62"/>
    </row>
    <row r="2712" spans="1:4" x14ac:dyDescent="0.25">
      <c r="A2712" s="62"/>
      <c r="D2712" s="62"/>
    </row>
    <row r="2713" spans="1:4" x14ac:dyDescent="0.25">
      <c r="A2713" s="62"/>
      <c r="D2713" s="62"/>
    </row>
    <row r="2714" spans="1:4" x14ac:dyDescent="0.25">
      <c r="A2714" s="62"/>
      <c r="D2714" s="62"/>
    </row>
    <row r="2715" spans="1:4" x14ac:dyDescent="0.25">
      <c r="A2715" s="62"/>
      <c r="D2715" s="62"/>
    </row>
    <row r="2716" spans="1:4" x14ac:dyDescent="0.25">
      <c r="A2716" s="62"/>
      <c r="D2716" s="62"/>
    </row>
    <row r="2717" spans="1:4" x14ac:dyDescent="0.25">
      <c r="A2717" s="62"/>
      <c r="D2717" s="62"/>
    </row>
    <row r="2718" spans="1:4" x14ac:dyDescent="0.25">
      <c r="A2718" s="62"/>
      <c r="D2718" s="62"/>
    </row>
    <row r="2719" spans="1:4" x14ac:dyDescent="0.25">
      <c r="A2719" s="62"/>
      <c r="D2719" s="62"/>
    </row>
    <row r="2720" spans="1:4" x14ac:dyDescent="0.25">
      <c r="A2720" s="62"/>
      <c r="D2720" s="62"/>
    </row>
    <row r="2721" spans="1:4" x14ac:dyDescent="0.25">
      <c r="A2721" s="62"/>
      <c r="D2721" s="62"/>
    </row>
    <row r="2722" spans="1:4" x14ac:dyDescent="0.25">
      <c r="A2722" s="62"/>
      <c r="D2722" s="62"/>
    </row>
    <row r="2723" spans="1:4" x14ac:dyDescent="0.25">
      <c r="A2723" s="62"/>
      <c r="D2723" s="62"/>
    </row>
    <row r="2724" spans="1:4" x14ac:dyDescent="0.25">
      <c r="A2724" s="62"/>
      <c r="D2724" s="62"/>
    </row>
    <row r="2725" spans="1:4" x14ac:dyDescent="0.25">
      <c r="A2725" s="62"/>
      <c r="D2725" s="62"/>
    </row>
    <row r="2726" spans="1:4" x14ac:dyDescent="0.25">
      <c r="A2726" s="62"/>
      <c r="D2726" s="62"/>
    </row>
    <row r="2727" spans="1:4" x14ac:dyDescent="0.25">
      <c r="A2727" s="62"/>
      <c r="D2727" s="62"/>
    </row>
    <row r="2728" spans="1:4" x14ac:dyDescent="0.25">
      <c r="A2728" s="62"/>
      <c r="D2728" s="62"/>
    </row>
    <row r="2729" spans="1:4" x14ac:dyDescent="0.25">
      <c r="A2729" s="62"/>
      <c r="D2729" s="62"/>
    </row>
    <row r="2730" spans="1:4" x14ac:dyDescent="0.25">
      <c r="A2730" s="62"/>
      <c r="D2730" s="62"/>
    </row>
    <row r="2731" spans="1:4" x14ac:dyDescent="0.25">
      <c r="A2731" s="62"/>
      <c r="D2731" s="62"/>
    </row>
    <row r="2732" spans="1:4" x14ac:dyDescent="0.25">
      <c r="A2732" s="62"/>
      <c r="D2732" s="62"/>
    </row>
    <row r="2733" spans="1:4" x14ac:dyDescent="0.25">
      <c r="A2733" s="62"/>
      <c r="D2733" s="62"/>
    </row>
    <row r="2734" spans="1:4" x14ac:dyDescent="0.25">
      <c r="A2734" s="62"/>
      <c r="D2734" s="62"/>
    </row>
    <row r="2735" spans="1:4" x14ac:dyDescent="0.25">
      <c r="A2735" s="62"/>
      <c r="D2735" s="62"/>
    </row>
    <row r="2736" spans="1:4" x14ac:dyDescent="0.25">
      <c r="A2736" s="62"/>
      <c r="D2736" s="62"/>
    </row>
    <row r="2737" spans="1:4" x14ac:dyDescent="0.25">
      <c r="A2737" s="62"/>
      <c r="D2737" s="62"/>
    </row>
    <row r="2738" spans="1:4" x14ac:dyDescent="0.25">
      <c r="A2738" s="62"/>
      <c r="D2738" s="62"/>
    </row>
    <row r="2739" spans="1:4" x14ac:dyDescent="0.25">
      <c r="A2739" s="62"/>
      <c r="D2739" s="62"/>
    </row>
    <row r="2740" spans="1:4" x14ac:dyDescent="0.25">
      <c r="A2740" s="62"/>
      <c r="D2740" s="62"/>
    </row>
    <row r="2741" spans="1:4" x14ac:dyDescent="0.25">
      <c r="A2741" s="62"/>
      <c r="D2741" s="62"/>
    </row>
    <row r="2742" spans="1:4" x14ac:dyDescent="0.25">
      <c r="A2742" s="62"/>
      <c r="D2742" s="62"/>
    </row>
    <row r="2743" spans="1:4" x14ac:dyDescent="0.25">
      <c r="A2743" s="62"/>
      <c r="D2743" s="62"/>
    </row>
    <row r="2744" spans="1:4" x14ac:dyDescent="0.25">
      <c r="A2744" s="62"/>
      <c r="D2744" s="62"/>
    </row>
    <row r="2745" spans="1:4" x14ac:dyDescent="0.25">
      <c r="A2745" s="62"/>
      <c r="D2745" s="62"/>
    </row>
    <row r="2746" spans="1:4" x14ac:dyDescent="0.25">
      <c r="A2746" s="62"/>
      <c r="D2746" s="62"/>
    </row>
    <row r="2747" spans="1:4" x14ac:dyDescent="0.25">
      <c r="A2747" s="62"/>
      <c r="D2747" s="62"/>
    </row>
    <row r="2748" spans="1:4" x14ac:dyDescent="0.25">
      <c r="A2748" s="62"/>
      <c r="D2748" s="62"/>
    </row>
    <row r="2749" spans="1:4" x14ac:dyDescent="0.25">
      <c r="A2749" s="62"/>
      <c r="D2749" s="62"/>
    </row>
    <row r="2750" spans="1:4" x14ac:dyDescent="0.25">
      <c r="A2750" s="62"/>
      <c r="D2750" s="62"/>
    </row>
    <row r="2751" spans="1:4" x14ac:dyDescent="0.25">
      <c r="A2751" s="62"/>
      <c r="D2751" s="62"/>
    </row>
    <row r="2752" spans="1:4" x14ac:dyDescent="0.25">
      <c r="A2752" s="62"/>
      <c r="D2752" s="62"/>
    </row>
    <row r="2753" spans="1:4" x14ac:dyDescent="0.25">
      <c r="A2753" s="62"/>
      <c r="D2753" s="62"/>
    </row>
    <row r="2754" spans="1:4" x14ac:dyDescent="0.25">
      <c r="A2754" s="62"/>
      <c r="D2754" s="62"/>
    </row>
    <row r="2755" spans="1:4" x14ac:dyDescent="0.25">
      <c r="A2755" s="62"/>
      <c r="D2755" s="62"/>
    </row>
    <row r="2756" spans="1:4" x14ac:dyDescent="0.25">
      <c r="A2756" s="62"/>
      <c r="D2756" s="62"/>
    </row>
    <row r="2757" spans="1:4" x14ac:dyDescent="0.25">
      <c r="A2757" s="62"/>
      <c r="D2757" s="62"/>
    </row>
    <row r="2758" spans="1:4" x14ac:dyDescent="0.25">
      <c r="A2758" s="62"/>
      <c r="D2758" s="62"/>
    </row>
    <row r="2759" spans="1:4" x14ac:dyDescent="0.25">
      <c r="A2759" s="62"/>
      <c r="D2759" s="62"/>
    </row>
    <row r="2760" spans="1:4" x14ac:dyDescent="0.25">
      <c r="A2760" s="62"/>
      <c r="D2760" s="62"/>
    </row>
    <row r="2761" spans="1:4" x14ac:dyDescent="0.25">
      <c r="A2761" s="62"/>
      <c r="D2761" s="62"/>
    </row>
    <row r="2762" spans="1:4" x14ac:dyDescent="0.25">
      <c r="A2762" s="62"/>
      <c r="D2762" s="62"/>
    </row>
    <row r="2763" spans="1:4" x14ac:dyDescent="0.25">
      <c r="A2763" s="62"/>
      <c r="D2763" s="62"/>
    </row>
    <row r="2764" spans="1:4" x14ac:dyDescent="0.25">
      <c r="A2764" s="62"/>
      <c r="D2764" s="62"/>
    </row>
    <row r="2765" spans="1:4" x14ac:dyDescent="0.25">
      <c r="A2765" s="62"/>
      <c r="D2765" s="62"/>
    </row>
    <row r="2766" spans="1:4" x14ac:dyDescent="0.25">
      <c r="A2766" s="62"/>
      <c r="D2766" s="62"/>
    </row>
    <row r="2767" spans="1:4" x14ac:dyDescent="0.25">
      <c r="A2767" s="62"/>
      <c r="D2767" s="62"/>
    </row>
    <row r="2768" spans="1:4" x14ac:dyDescent="0.25">
      <c r="A2768" s="62"/>
      <c r="D2768" s="62"/>
    </row>
    <row r="2769" spans="1:4" x14ac:dyDescent="0.25">
      <c r="A2769" s="62"/>
      <c r="D2769" s="62"/>
    </row>
    <row r="2770" spans="1:4" x14ac:dyDescent="0.25">
      <c r="A2770" s="62"/>
      <c r="D2770" s="62"/>
    </row>
    <row r="2771" spans="1:4" x14ac:dyDescent="0.25">
      <c r="A2771" s="62"/>
      <c r="D2771" s="62"/>
    </row>
    <row r="2772" spans="1:4" x14ac:dyDescent="0.25">
      <c r="A2772" s="62"/>
      <c r="D2772" s="62"/>
    </row>
    <row r="2773" spans="1:4" x14ac:dyDescent="0.25">
      <c r="A2773" s="62"/>
      <c r="D2773" s="62"/>
    </row>
    <row r="2774" spans="1:4" x14ac:dyDescent="0.25">
      <c r="A2774" s="62"/>
      <c r="D2774" s="62"/>
    </row>
    <row r="2775" spans="1:4" x14ac:dyDescent="0.25">
      <c r="A2775" s="62"/>
      <c r="D2775" s="62"/>
    </row>
    <row r="2776" spans="1:4" x14ac:dyDescent="0.25">
      <c r="A2776" s="62"/>
      <c r="D2776" s="62"/>
    </row>
    <row r="2777" spans="1:4" x14ac:dyDescent="0.25">
      <c r="A2777" s="62"/>
      <c r="D2777" s="62"/>
    </row>
    <row r="2778" spans="1:4" x14ac:dyDescent="0.25">
      <c r="A2778" s="62"/>
      <c r="D2778" s="62"/>
    </row>
    <row r="2779" spans="1:4" x14ac:dyDescent="0.25">
      <c r="A2779" s="62"/>
      <c r="D2779" s="62"/>
    </row>
    <row r="2780" spans="1:4" x14ac:dyDescent="0.25">
      <c r="A2780" s="62"/>
      <c r="D2780" s="62"/>
    </row>
    <row r="2781" spans="1:4" x14ac:dyDescent="0.25">
      <c r="A2781" s="62"/>
      <c r="D2781" s="62"/>
    </row>
    <row r="2782" spans="1:4" x14ac:dyDescent="0.25">
      <c r="A2782" s="62"/>
      <c r="D2782" s="62"/>
    </row>
    <row r="2783" spans="1:4" x14ac:dyDescent="0.25">
      <c r="A2783" s="62"/>
      <c r="D2783" s="62"/>
    </row>
    <row r="2784" spans="1:4" x14ac:dyDescent="0.25">
      <c r="A2784" s="62"/>
      <c r="D2784" s="62"/>
    </row>
    <row r="2785" spans="1:4" x14ac:dyDescent="0.25">
      <c r="A2785" s="62"/>
      <c r="D2785" s="62"/>
    </row>
    <row r="2786" spans="1:4" x14ac:dyDescent="0.25">
      <c r="A2786" s="62"/>
      <c r="D2786" s="62"/>
    </row>
    <row r="2787" spans="1:4" x14ac:dyDescent="0.25">
      <c r="A2787" s="62"/>
      <c r="D2787" s="62"/>
    </row>
    <row r="2788" spans="1:4" x14ac:dyDescent="0.25">
      <c r="A2788" s="62"/>
      <c r="D2788" s="62"/>
    </row>
    <row r="2789" spans="1:4" x14ac:dyDescent="0.25">
      <c r="A2789" s="62"/>
      <c r="D2789" s="62"/>
    </row>
    <row r="2790" spans="1:4" x14ac:dyDescent="0.25">
      <c r="A2790" s="62"/>
      <c r="D2790" s="62"/>
    </row>
    <row r="2791" spans="1:4" x14ac:dyDescent="0.25">
      <c r="A2791" s="62"/>
      <c r="D2791" s="62"/>
    </row>
    <row r="2792" spans="1:4" x14ac:dyDescent="0.25">
      <c r="A2792" s="62"/>
      <c r="D2792" s="62"/>
    </row>
    <row r="2793" spans="1:4" x14ac:dyDescent="0.25">
      <c r="A2793" s="62"/>
      <c r="D2793" s="62"/>
    </row>
    <row r="2794" spans="1:4" x14ac:dyDescent="0.25">
      <c r="A2794" s="62"/>
      <c r="D2794" s="62"/>
    </row>
    <row r="2795" spans="1:4" x14ac:dyDescent="0.25">
      <c r="A2795" s="62"/>
      <c r="D2795" s="62"/>
    </row>
    <row r="2796" spans="1:4" x14ac:dyDescent="0.25">
      <c r="A2796" s="62"/>
      <c r="D2796" s="62"/>
    </row>
    <row r="2797" spans="1:4" x14ac:dyDescent="0.25">
      <c r="A2797" s="62"/>
      <c r="D2797" s="62"/>
    </row>
    <row r="2798" spans="1:4" x14ac:dyDescent="0.25">
      <c r="A2798" s="62"/>
      <c r="D2798" s="62"/>
    </row>
    <row r="2799" spans="1:4" x14ac:dyDescent="0.25">
      <c r="A2799" s="62"/>
      <c r="D2799" s="62"/>
    </row>
    <row r="2800" spans="1:4" x14ac:dyDescent="0.25">
      <c r="A2800" s="62"/>
      <c r="D2800" s="62"/>
    </row>
    <row r="2801" spans="1:4" x14ac:dyDescent="0.25">
      <c r="A2801" s="62"/>
      <c r="D2801" s="62"/>
    </row>
    <row r="2802" spans="1:4" x14ac:dyDescent="0.25">
      <c r="A2802" s="62"/>
      <c r="D2802" s="62"/>
    </row>
    <row r="2803" spans="1:4" x14ac:dyDescent="0.25">
      <c r="A2803" s="62"/>
      <c r="D2803" s="62"/>
    </row>
    <row r="2804" spans="1:4" x14ac:dyDescent="0.25">
      <c r="A2804" s="62"/>
      <c r="D2804" s="62"/>
    </row>
    <row r="2805" spans="1:4" x14ac:dyDescent="0.25">
      <c r="A2805" s="62"/>
      <c r="D2805" s="62"/>
    </row>
    <row r="2806" spans="1:4" x14ac:dyDescent="0.25">
      <c r="A2806" s="62"/>
      <c r="D2806" s="62"/>
    </row>
    <row r="2807" spans="1:4" x14ac:dyDescent="0.25">
      <c r="A2807" s="62"/>
      <c r="D2807" s="62"/>
    </row>
    <row r="2808" spans="1:4" x14ac:dyDescent="0.25">
      <c r="A2808" s="62"/>
      <c r="D2808" s="62"/>
    </row>
    <row r="2809" spans="1:4" x14ac:dyDescent="0.25">
      <c r="A2809" s="62"/>
      <c r="D2809" s="62"/>
    </row>
    <row r="2810" spans="1:4" x14ac:dyDescent="0.25">
      <c r="A2810" s="62"/>
      <c r="D2810" s="62"/>
    </row>
    <row r="2811" spans="1:4" x14ac:dyDescent="0.25">
      <c r="A2811" s="62"/>
      <c r="D2811" s="62"/>
    </row>
    <row r="2812" spans="1:4" x14ac:dyDescent="0.25">
      <c r="A2812" s="62"/>
      <c r="D2812" s="62"/>
    </row>
    <row r="2813" spans="1:4" x14ac:dyDescent="0.25">
      <c r="A2813" s="62"/>
      <c r="D2813" s="62"/>
    </row>
    <row r="2814" spans="1:4" x14ac:dyDescent="0.25">
      <c r="A2814" s="62"/>
      <c r="D2814" s="62"/>
    </row>
    <row r="2815" spans="1:4" x14ac:dyDescent="0.25">
      <c r="A2815" s="62"/>
      <c r="D2815" s="62"/>
    </row>
    <row r="2816" spans="1:4" x14ac:dyDescent="0.25">
      <c r="A2816" s="62"/>
      <c r="D2816" s="62"/>
    </row>
    <row r="2817" spans="1:4" x14ac:dyDescent="0.25">
      <c r="A2817" s="62"/>
      <c r="D2817" s="62"/>
    </row>
    <row r="2818" spans="1:4" x14ac:dyDescent="0.25">
      <c r="A2818" s="62"/>
      <c r="D2818" s="62"/>
    </row>
    <row r="2819" spans="1:4" x14ac:dyDescent="0.25">
      <c r="A2819" s="62"/>
      <c r="D2819" s="62"/>
    </row>
    <row r="2820" spans="1:4" x14ac:dyDescent="0.25">
      <c r="A2820" s="62"/>
      <c r="D2820" s="62"/>
    </row>
    <row r="2821" spans="1:4" x14ac:dyDescent="0.25">
      <c r="A2821" s="62"/>
      <c r="D2821" s="62"/>
    </row>
    <row r="2822" spans="1:4" x14ac:dyDescent="0.25">
      <c r="A2822" s="62"/>
      <c r="D2822" s="62"/>
    </row>
    <row r="2823" spans="1:4" x14ac:dyDescent="0.25">
      <c r="A2823" s="62"/>
      <c r="D2823" s="62"/>
    </row>
    <row r="2824" spans="1:4" x14ac:dyDescent="0.25">
      <c r="A2824" s="62"/>
      <c r="D2824" s="62"/>
    </row>
    <row r="2825" spans="1:4" x14ac:dyDescent="0.25">
      <c r="A2825" s="62"/>
      <c r="D2825" s="62"/>
    </row>
    <row r="2826" spans="1:4" x14ac:dyDescent="0.25">
      <c r="A2826" s="62"/>
      <c r="D2826" s="62"/>
    </row>
    <row r="2827" spans="1:4" x14ac:dyDescent="0.25">
      <c r="A2827" s="62"/>
      <c r="D2827" s="62"/>
    </row>
    <row r="2828" spans="1:4" x14ac:dyDescent="0.25">
      <c r="A2828" s="62"/>
      <c r="D2828" s="62"/>
    </row>
    <row r="2829" spans="1:4" x14ac:dyDescent="0.25">
      <c r="A2829" s="62"/>
      <c r="D2829" s="62"/>
    </row>
    <row r="2830" spans="1:4" x14ac:dyDescent="0.25">
      <c r="A2830" s="62"/>
      <c r="D2830" s="62"/>
    </row>
    <row r="2831" spans="1:4" x14ac:dyDescent="0.25">
      <c r="A2831" s="62"/>
      <c r="D2831" s="62"/>
    </row>
    <row r="2832" spans="1:4" x14ac:dyDescent="0.25">
      <c r="A2832" s="62"/>
      <c r="D2832" s="62"/>
    </row>
    <row r="2833" spans="1:4" x14ac:dyDescent="0.25">
      <c r="A2833" s="62"/>
      <c r="D2833" s="62"/>
    </row>
    <row r="2834" spans="1:4" x14ac:dyDescent="0.25">
      <c r="A2834" s="62"/>
      <c r="D2834" s="62"/>
    </row>
    <row r="2835" spans="1:4" x14ac:dyDescent="0.25">
      <c r="A2835" s="62"/>
      <c r="D2835" s="62"/>
    </row>
    <row r="2836" spans="1:4" x14ac:dyDescent="0.25">
      <c r="A2836" s="62"/>
      <c r="D2836" s="62"/>
    </row>
    <row r="2837" spans="1:4" x14ac:dyDescent="0.25">
      <c r="A2837" s="62"/>
      <c r="D2837" s="62"/>
    </row>
    <row r="2838" spans="1:4" x14ac:dyDescent="0.25">
      <c r="A2838" s="62"/>
      <c r="D2838" s="62"/>
    </row>
    <row r="2839" spans="1:4" x14ac:dyDescent="0.25">
      <c r="A2839" s="62"/>
      <c r="D2839" s="62"/>
    </row>
    <row r="2840" spans="1:4" x14ac:dyDescent="0.25">
      <c r="A2840" s="62"/>
      <c r="D2840" s="62"/>
    </row>
    <row r="2841" spans="1:4" x14ac:dyDescent="0.25">
      <c r="A2841" s="62"/>
      <c r="D2841" s="62"/>
    </row>
    <row r="2842" spans="1:4" x14ac:dyDescent="0.25">
      <c r="A2842" s="62"/>
      <c r="D2842" s="62"/>
    </row>
    <row r="2843" spans="1:4" x14ac:dyDescent="0.25">
      <c r="A2843" s="62"/>
      <c r="D2843" s="62"/>
    </row>
    <row r="2844" spans="1:4" x14ac:dyDescent="0.25">
      <c r="A2844" s="62"/>
      <c r="D2844" s="62"/>
    </row>
    <row r="2845" spans="1:4" x14ac:dyDescent="0.25">
      <c r="A2845" s="62"/>
      <c r="D2845" s="62"/>
    </row>
    <row r="2846" spans="1:4" x14ac:dyDescent="0.25">
      <c r="A2846" s="62"/>
      <c r="D2846" s="62"/>
    </row>
    <row r="2847" spans="1:4" x14ac:dyDescent="0.25">
      <c r="A2847" s="62"/>
      <c r="D2847" s="62"/>
    </row>
    <row r="2848" spans="1:4" x14ac:dyDescent="0.25">
      <c r="A2848" s="62"/>
      <c r="D2848" s="62"/>
    </row>
    <row r="2849" spans="1:4" x14ac:dyDescent="0.25">
      <c r="A2849" s="62"/>
      <c r="D2849" s="62"/>
    </row>
    <row r="2850" spans="1:4" x14ac:dyDescent="0.25">
      <c r="A2850" s="62"/>
      <c r="D2850" s="62"/>
    </row>
    <row r="2851" spans="1:4" x14ac:dyDescent="0.25">
      <c r="A2851" s="62"/>
      <c r="D2851" s="62"/>
    </row>
    <row r="2852" spans="1:4" x14ac:dyDescent="0.25">
      <c r="A2852" s="62"/>
      <c r="D2852" s="62"/>
    </row>
    <row r="2853" spans="1:4" x14ac:dyDescent="0.25">
      <c r="A2853" s="62"/>
      <c r="D2853" s="62"/>
    </row>
    <row r="2854" spans="1:4" x14ac:dyDescent="0.25">
      <c r="A2854" s="62"/>
      <c r="D2854" s="62"/>
    </row>
    <row r="2855" spans="1:4" x14ac:dyDescent="0.25">
      <c r="A2855" s="62"/>
      <c r="D2855" s="62"/>
    </row>
    <row r="2856" spans="1:4" x14ac:dyDescent="0.25">
      <c r="A2856" s="62"/>
      <c r="D2856" s="62"/>
    </row>
    <row r="2857" spans="1:4" x14ac:dyDescent="0.25">
      <c r="A2857" s="62"/>
      <c r="D2857" s="62"/>
    </row>
    <row r="2858" spans="1:4" x14ac:dyDescent="0.25">
      <c r="A2858" s="62"/>
      <c r="D2858" s="62"/>
    </row>
    <row r="2859" spans="1:4" x14ac:dyDescent="0.25">
      <c r="A2859" s="62"/>
      <c r="D2859" s="62"/>
    </row>
    <row r="2860" spans="1:4" x14ac:dyDescent="0.25">
      <c r="A2860" s="62"/>
      <c r="D2860" s="62"/>
    </row>
    <row r="2861" spans="1:4" x14ac:dyDescent="0.25">
      <c r="A2861" s="62"/>
      <c r="D2861" s="62"/>
    </row>
    <row r="2862" spans="1:4" x14ac:dyDescent="0.25">
      <c r="A2862" s="62"/>
      <c r="D2862" s="62"/>
    </row>
    <row r="2863" spans="1:4" x14ac:dyDescent="0.25">
      <c r="A2863" s="62"/>
      <c r="D2863" s="62"/>
    </row>
    <row r="2864" spans="1:4" x14ac:dyDescent="0.25">
      <c r="A2864" s="62"/>
      <c r="D2864" s="62"/>
    </row>
    <row r="2865" spans="1:4" x14ac:dyDescent="0.25">
      <c r="A2865" s="62"/>
      <c r="D2865" s="62"/>
    </row>
    <row r="2866" spans="1:4" x14ac:dyDescent="0.25">
      <c r="A2866" s="62"/>
      <c r="D2866" s="62"/>
    </row>
    <row r="2867" spans="1:4" x14ac:dyDescent="0.25">
      <c r="A2867" s="62"/>
      <c r="D2867" s="62"/>
    </row>
    <row r="2868" spans="1:4" x14ac:dyDescent="0.25">
      <c r="A2868" s="62"/>
      <c r="D2868" s="62"/>
    </row>
    <row r="2869" spans="1:4" x14ac:dyDescent="0.25">
      <c r="A2869" s="62"/>
      <c r="D2869" s="62"/>
    </row>
    <row r="2870" spans="1:4" x14ac:dyDescent="0.25">
      <c r="A2870" s="62"/>
      <c r="D2870" s="62"/>
    </row>
    <row r="2871" spans="1:4" x14ac:dyDescent="0.25">
      <c r="A2871" s="62"/>
      <c r="D2871" s="62"/>
    </row>
    <row r="2872" spans="1:4" x14ac:dyDescent="0.25">
      <c r="A2872" s="62"/>
      <c r="D2872" s="62"/>
    </row>
    <row r="2873" spans="1:4" x14ac:dyDescent="0.25">
      <c r="A2873" s="62"/>
      <c r="D2873" s="62"/>
    </row>
    <row r="2874" spans="1:4" x14ac:dyDescent="0.25">
      <c r="A2874" s="62"/>
      <c r="D2874" s="62"/>
    </row>
    <row r="2875" spans="1:4" x14ac:dyDescent="0.25">
      <c r="A2875" s="62"/>
      <c r="D2875" s="62"/>
    </row>
    <row r="2876" spans="1:4" x14ac:dyDescent="0.25">
      <c r="A2876" s="62"/>
      <c r="D2876" s="62"/>
    </row>
    <row r="2877" spans="1:4" x14ac:dyDescent="0.25">
      <c r="A2877" s="62"/>
      <c r="D2877" s="62"/>
    </row>
    <row r="2878" spans="1:4" x14ac:dyDescent="0.25">
      <c r="A2878" s="62"/>
      <c r="D2878" s="62"/>
    </row>
    <row r="2879" spans="1:4" x14ac:dyDescent="0.25">
      <c r="A2879" s="62"/>
      <c r="D2879" s="62"/>
    </row>
    <row r="2880" spans="1:4" x14ac:dyDescent="0.25">
      <c r="A2880" s="62"/>
      <c r="D2880" s="62"/>
    </row>
    <row r="2881" spans="1:4" x14ac:dyDescent="0.25">
      <c r="A2881" s="62"/>
      <c r="D2881" s="62"/>
    </row>
    <row r="2882" spans="1:4" x14ac:dyDescent="0.25">
      <c r="A2882" s="62"/>
      <c r="D2882" s="62"/>
    </row>
    <row r="2883" spans="1:4" x14ac:dyDescent="0.25">
      <c r="A2883" s="62"/>
      <c r="D2883" s="62"/>
    </row>
    <row r="2884" spans="1:4" x14ac:dyDescent="0.25">
      <c r="A2884" s="62"/>
      <c r="D2884" s="62"/>
    </row>
    <row r="2885" spans="1:4" x14ac:dyDescent="0.25">
      <c r="A2885" s="62"/>
      <c r="D2885" s="62"/>
    </row>
    <row r="2886" spans="1:4" x14ac:dyDescent="0.25">
      <c r="A2886" s="62"/>
      <c r="D2886" s="62"/>
    </row>
    <row r="2887" spans="1:4" x14ac:dyDescent="0.25">
      <c r="A2887" s="62"/>
      <c r="D2887" s="62"/>
    </row>
    <row r="2888" spans="1:4" x14ac:dyDescent="0.25">
      <c r="A2888" s="62"/>
      <c r="D2888" s="62"/>
    </row>
    <row r="2889" spans="1:4" x14ac:dyDescent="0.25">
      <c r="A2889" s="62"/>
      <c r="D2889" s="62"/>
    </row>
    <row r="2890" spans="1:4" x14ac:dyDescent="0.25">
      <c r="A2890" s="62"/>
      <c r="D2890" s="62"/>
    </row>
    <row r="2891" spans="1:4" x14ac:dyDescent="0.25">
      <c r="A2891" s="62"/>
      <c r="D2891" s="62"/>
    </row>
    <row r="2892" spans="1:4" x14ac:dyDescent="0.25">
      <c r="A2892" s="62"/>
      <c r="D2892" s="62"/>
    </row>
    <row r="2893" spans="1:4" x14ac:dyDescent="0.25">
      <c r="A2893" s="62"/>
      <c r="D2893" s="62"/>
    </row>
    <row r="2894" spans="1:4" x14ac:dyDescent="0.25">
      <c r="A2894" s="62"/>
      <c r="D2894" s="62"/>
    </row>
    <row r="2895" spans="1:4" x14ac:dyDescent="0.25">
      <c r="A2895" s="62"/>
      <c r="D2895" s="62"/>
    </row>
    <row r="2896" spans="1:4" x14ac:dyDescent="0.25">
      <c r="A2896" s="62"/>
      <c r="D2896" s="62"/>
    </row>
    <row r="2897" spans="1:4" x14ac:dyDescent="0.25">
      <c r="A2897" s="62"/>
      <c r="D2897" s="62"/>
    </row>
    <row r="2898" spans="1:4" x14ac:dyDescent="0.25">
      <c r="A2898" s="62"/>
      <c r="D2898" s="62"/>
    </row>
    <row r="2899" spans="1:4" x14ac:dyDescent="0.25">
      <c r="A2899" s="62"/>
      <c r="D2899" s="62"/>
    </row>
    <row r="2900" spans="1:4" x14ac:dyDescent="0.25">
      <c r="A2900" s="62"/>
      <c r="D2900" s="62"/>
    </row>
    <row r="2901" spans="1:4" x14ac:dyDescent="0.25">
      <c r="A2901" s="62"/>
      <c r="D2901" s="62"/>
    </row>
    <row r="2902" spans="1:4" x14ac:dyDescent="0.25">
      <c r="A2902" s="62"/>
      <c r="D2902" s="62"/>
    </row>
    <row r="2903" spans="1:4" x14ac:dyDescent="0.25">
      <c r="A2903" s="62"/>
      <c r="D2903" s="62"/>
    </row>
    <row r="2904" spans="1:4" x14ac:dyDescent="0.25">
      <c r="A2904" s="62"/>
      <c r="D2904" s="62"/>
    </row>
    <row r="2905" spans="1:4" x14ac:dyDescent="0.25">
      <c r="A2905" s="62"/>
      <c r="D2905" s="62"/>
    </row>
    <row r="2906" spans="1:4" x14ac:dyDescent="0.25">
      <c r="A2906" s="62"/>
      <c r="D2906" s="62"/>
    </row>
    <row r="2907" spans="1:4" x14ac:dyDescent="0.25">
      <c r="A2907" s="62"/>
      <c r="D2907" s="62"/>
    </row>
    <row r="2908" spans="1:4" x14ac:dyDescent="0.25">
      <c r="A2908" s="62"/>
      <c r="D2908" s="62"/>
    </row>
    <row r="2909" spans="1:4" x14ac:dyDescent="0.25">
      <c r="A2909" s="62"/>
      <c r="D2909" s="62"/>
    </row>
    <row r="2910" spans="1:4" x14ac:dyDescent="0.25">
      <c r="A2910" s="62"/>
      <c r="D2910" s="62"/>
    </row>
    <row r="2911" spans="1:4" x14ac:dyDescent="0.25">
      <c r="A2911" s="62"/>
      <c r="D2911" s="62"/>
    </row>
    <row r="2912" spans="1:4" x14ac:dyDescent="0.25">
      <c r="A2912" s="62"/>
      <c r="D2912" s="62"/>
    </row>
    <row r="2913" spans="1:4" x14ac:dyDescent="0.25">
      <c r="A2913" s="62"/>
      <c r="D2913" s="62"/>
    </row>
    <row r="2914" spans="1:4" x14ac:dyDescent="0.25">
      <c r="A2914" s="62"/>
      <c r="D2914" s="62"/>
    </row>
    <row r="2915" spans="1:4" x14ac:dyDescent="0.25">
      <c r="A2915" s="62"/>
      <c r="D2915" s="62"/>
    </row>
    <row r="2916" spans="1:4" x14ac:dyDescent="0.25">
      <c r="A2916" s="62"/>
      <c r="D2916" s="62"/>
    </row>
    <row r="2917" spans="1:4" x14ac:dyDescent="0.25">
      <c r="A2917" s="62"/>
      <c r="D2917" s="62"/>
    </row>
    <row r="2918" spans="1:4" x14ac:dyDescent="0.25">
      <c r="A2918" s="62"/>
      <c r="D2918" s="62"/>
    </row>
    <row r="2919" spans="1:4" x14ac:dyDescent="0.25">
      <c r="A2919" s="62"/>
      <c r="D2919" s="62"/>
    </row>
    <row r="2920" spans="1:4" x14ac:dyDescent="0.25">
      <c r="A2920" s="62"/>
      <c r="D2920" s="62"/>
    </row>
    <row r="2921" spans="1:4" x14ac:dyDescent="0.25">
      <c r="A2921" s="62"/>
      <c r="D2921" s="62"/>
    </row>
    <row r="2922" spans="1:4" x14ac:dyDescent="0.25">
      <c r="A2922" s="62"/>
      <c r="D2922" s="62"/>
    </row>
    <row r="2923" spans="1:4" x14ac:dyDescent="0.25">
      <c r="A2923" s="62"/>
      <c r="D2923" s="62"/>
    </row>
    <row r="2924" spans="1:4" x14ac:dyDescent="0.25">
      <c r="A2924" s="62"/>
      <c r="D2924" s="62"/>
    </row>
    <row r="2925" spans="1:4" x14ac:dyDescent="0.25">
      <c r="A2925" s="62"/>
      <c r="D2925" s="62"/>
    </row>
    <row r="2926" spans="1:4" x14ac:dyDescent="0.25">
      <c r="A2926" s="62"/>
      <c r="D2926" s="62"/>
    </row>
    <row r="2927" spans="1:4" x14ac:dyDescent="0.25">
      <c r="A2927" s="62"/>
      <c r="D2927" s="62"/>
    </row>
    <row r="2928" spans="1:4" x14ac:dyDescent="0.25">
      <c r="A2928" s="62"/>
      <c r="D2928" s="62"/>
    </row>
    <row r="2929" spans="1:4" x14ac:dyDescent="0.25">
      <c r="A2929" s="62"/>
      <c r="D2929" s="62"/>
    </row>
    <row r="2930" spans="1:4" x14ac:dyDescent="0.25">
      <c r="A2930" s="62"/>
      <c r="D2930" s="62"/>
    </row>
    <row r="2931" spans="1:4" x14ac:dyDescent="0.25">
      <c r="A2931" s="62"/>
      <c r="D2931" s="62"/>
    </row>
    <row r="2932" spans="1:4" x14ac:dyDescent="0.25">
      <c r="A2932" s="62"/>
      <c r="D2932" s="62"/>
    </row>
    <row r="2933" spans="1:4" x14ac:dyDescent="0.25">
      <c r="A2933" s="62"/>
      <c r="D2933" s="62"/>
    </row>
    <row r="2934" spans="1:4" x14ac:dyDescent="0.25">
      <c r="A2934" s="62"/>
      <c r="D2934" s="62"/>
    </row>
    <row r="2935" spans="1:4" x14ac:dyDescent="0.25">
      <c r="A2935" s="62"/>
      <c r="D2935" s="62"/>
    </row>
    <row r="2936" spans="1:4" x14ac:dyDescent="0.25">
      <c r="A2936" s="62"/>
      <c r="D2936" s="62"/>
    </row>
    <row r="2937" spans="1:4" x14ac:dyDescent="0.25">
      <c r="A2937" s="62"/>
      <c r="D2937" s="62"/>
    </row>
    <row r="2938" spans="1:4" x14ac:dyDescent="0.25">
      <c r="A2938" s="62"/>
      <c r="D2938" s="62"/>
    </row>
    <row r="2939" spans="1:4" x14ac:dyDescent="0.25">
      <c r="A2939" s="62"/>
      <c r="D2939" s="62"/>
    </row>
    <row r="2940" spans="1:4" x14ac:dyDescent="0.25">
      <c r="A2940" s="62"/>
      <c r="D2940" s="62"/>
    </row>
    <row r="2941" spans="1:4" x14ac:dyDescent="0.25">
      <c r="A2941" s="62"/>
      <c r="D2941" s="62"/>
    </row>
    <row r="2942" spans="1:4" x14ac:dyDescent="0.25">
      <c r="A2942" s="62"/>
      <c r="D2942" s="62"/>
    </row>
    <row r="2943" spans="1:4" x14ac:dyDescent="0.25">
      <c r="A2943" s="62"/>
      <c r="D2943" s="62"/>
    </row>
    <row r="2944" spans="1:4" x14ac:dyDescent="0.25">
      <c r="A2944" s="62"/>
      <c r="D2944" s="62"/>
    </row>
    <row r="2945" spans="1:4" x14ac:dyDescent="0.25">
      <c r="A2945" s="62"/>
      <c r="D2945" s="62"/>
    </row>
    <row r="2946" spans="1:4" x14ac:dyDescent="0.25">
      <c r="A2946" s="62"/>
      <c r="D2946" s="62"/>
    </row>
    <row r="2947" spans="1:4" x14ac:dyDescent="0.25">
      <c r="A2947" s="62"/>
      <c r="D2947" s="62"/>
    </row>
    <row r="2948" spans="1:4" x14ac:dyDescent="0.25">
      <c r="A2948" s="62"/>
      <c r="D2948" s="62"/>
    </row>
    <row r="2949" spans="1:4" x14ac:dyDescent="0.25">
      <c r="A2949" s="62"/>
      <c r="D2949" s="62"/>
    </row>
    <row r="2950" spans="1:4" x14ac:dyDescent="0.25">
      <c r="A2950" s="62"/>
      <c r="D2950" s="62"/>
    </row>
    <row r="2951" spans="1:4" x14ac:dyDescent="0.25">
      <c r="A2951" s="62"/>
      <c r="D2951" s="62"/>
    </row>
    <row r="2952" spans="1:4" x14ac:dyDescent="0.25">
      <c r="A2952" s="62"/>
      <c r="D2952" s="62"/>
    </row>
    <row r="2953" spans="1:4" x14ac:dyDescent="0.25">
      <c r="A2953" s="62"/>
      <c r="D2953" s="62"/>
    </row>
    <row r="2954" spans="1:4" x14ac:dyDescent="0.25">
      <c r="A2954" s="62"/>
      <c r="D2954" s="62"/>
    </row>
    <row r="2955" spans="1:4" x14ac:dyDescent="0.25">
      <c r="A2955" s="62"/>
      <c r="D2955" s="62"/>
    </row>
    <row r="2956" spans="1:4" x14ac:dyDescent="0.25">
      <c r="A2956" s="62"/>
      <c r="D2956" s="62"/>
    </row>
    <row r="2957" spans="1:4" x14ac:dyDescent="0.25">
      <c r="A2957" s="62"/>
      <c r="D2957" s="62"/>
    </row>
    <row r="2958" spans="1:4" x14ac:dyDescent="0.25">
      <c r="A2958" s="62"/>
      <c r="D2958" s="62"/>
    </row>
    <row r="2959" spans="1:4" x14ac:dyDescent="0.25">
      <c r="A2959" s="62"/>
      <c r="D2959" s="62"/>
    </row>
    <row r="2960" spans="1:4" x14ac:dyDescent="0.25">
      <c r="A2960" s="62"/>
      <c r="D2960" s="62"/>
    </row>
    <row r="2961" spans="1:4" x14ac:dyDescent="0.25">
      <c r="A2961" s="62"/>
      <c r="D2961" s="62"/>
    </row>
    <row r="2962" spans="1:4" x14ac:dyDescent="0.25">
      <c r="A2962" s="62"/>
      <c r="D2962" s="62"/>
    </row>
    <row r="2963" spans="1:4" x14ac:dyDescent="0.25">
      <c r="A2963" s="62"/>
      <c r="D2963" s="62"/>
    </row>
    <row r="2964" spans="1:4" x14ac:dyDescent="0.25">
      <c r="A2964" s="62"/>
      <c r="D2964" s="62"/>
    </row>
    <row r="2965" spans="1:4" x14ac:dyDescent="0.25">
      <c r="A2965" s="62"/>
      <c r="D2965" s="62"/>
    </row>
    <row r="2966" spans="1:4" x14ac:dyDescent="0.25">
      <c r="A2966" s="62"/>
      <c r="D2966" s="62"/>
    </row>
    <row r="2967" spans="1:4" x14ac:dyDescent="0.25">
      <c r="A2967" s="62"/>
      <c r="D2967" s="62"/>
    </row>
    <row r="2968" spans="1:4" x14ac:dyDescent="0.25">
      <c r="A2968" s="62"/>
      <c r="D2968" s="62"/>
    </row>
    <row r="2969" spans="1:4" x14ac:dyDescent="0.25">
      <c r="A2969" s="62"/>
      <c r="D2969" s="62"/>
    </row>
    <row r="2970" spans="1:4" x14ac:dyDescent="0.25">
      <c r="A2970" s="62"/>
      <c r="D2970" s="62"/>
    </row>
    <row r="2971" spans="1:4" x14ac:dyDescent="0.25">
      <c r="A2971" s="62"/>
      <c r="D2971" s="62"/>
    </row>
    <row r="2972" spans="1:4" x14ac:dyDescent="0.25">
      <c r="A2972" s="62"/>
      <c r="D2972" s="62"/>
    </row>
    <row r="2973" spans="1:4" x14ac:dyDescent="0.25">
      <c r="A2973" s="62"/>
      <c r="D2973" s="62"/>
    </row>
    <row r="2974" spans="1:4" x14ac:dyDescent="0.25">
      <c r="A2974" s="62"/>
      <c r="D2974" s="62"/>
    </row>
    <row r="2975" spans="1:4" x14ac:dyDescent="0.25">
      <c r="A2975" s="62"/>
      <c r="D2975" s="62"/>
    </row>
    <row r="2976" spans="1:4" x14ac:dyDescent="0.25">
      <c r="A2976" s="62"/>
      <c r="D2976" s="62"/>
    </row>
    <row r="2977" spans="1:4" x14ac:dyDescent="0.25">
      <c r="A2977" s="62"/>
      <c r="D2977" s="62"/>
    </row>
    <row r="2978" spans="1:4" x14ac:dyDescent="0.25">
      <c r="A2978" s="62"/>
      <c r="D2978" s="62"/>
    </row>
    <row r="2979" spans="1:4" x14ac:dyDescent="0.25">
      <c r="A2979" s="62"/>
      <c r="D2979" s="62"/>
    </row>
    <row r="2980" spans="1:4" x14ac:dyDescent="0.25">
      <c r="A2980" s="62"/>
      <c r="D2980" s="62"/>
    </row>
    <row r="2981" spans="1:4" x14ac:dyDescent="0.25">
      <c r="A2981" s="62"/>
      <c r="D2981" s="62"/>
    </row>
    <row r="2982" spans="1:4" x14ac:dyDescent="0.25">
      <c r="A2982" s="62"/>
      <c r="D2982" s="62"/>
    </row>
    <row r="2983" spans="1:4" x14ac:dyDescent="0.25">
      <c r="A2983" s="62"/>
      <c r="D2983" s="62"/>
    </row>
    <row r="2984" spans="1:4" x14ac:dyDescent="0.25">
      <c r="A2984" s="62"/>
      <c r="D2984" s="62"/>
    </row>
    <row r="2985" spans="1:4" x14ac:dyDescent="0.25">
      <c r="A2985" s="62"/>
      <c r="D2985" s="62"/>
    </row>
    <row r="2986" spans="1:4" x14ac:dyDescent="0.25">
      <c r="A2986" s="62"/>
      <c r="D2986" s="62"/>
    </row>
    <row r="2987" spans="1:4" x14ac:dyDescent="0.25">
      <c r="A2987" s="62"/>
      <c r="D2987" s="62"/>
    </row>
    <row r="2988" spans="1:4" x14ac:dyDescent="0.25">
      <c r="A2988" s="62"/>
      <c r="D2988" s="62"/>
    </row>
    <row r="2989" spans="1:4" x14ac:dyDescent="0.25">
      <c r="A2989" s="62"/>
      <c r="D2989" s="62"/>
    </row>
    <row r="2990" spans="1:4" x14ac:dyDescent="0.25">
      <c r="A2990" s="62"/>
      <c r="D2990" s="62"/>
    </row>
    <row r="2991" spans="1:4" x14ac:dyDescent="0.25">
      <c r="A2991" s="62"/>
      <c r="D2991" s="62"/>
    </row>
    <row r="2992" spans="1:4" x14ac:dyDescent="0.25">
      <c r="A2992" s="62"/>
      <c r="D2992" s="62"/>
    </row>
    <row r="2993" spans="1:4" x14ac:dyDescent="0.25">
      <c r="A2993" s="62"/>
      <c r="D2993" s="62"/>
    </row>
    <row r="2994" spans="1:4" x14ac:dyDescent="0.25">
      <c r="A2994" s="62"/>
      <c r="D2994" s="62"/>
    </row>
    <row r="2995" spans="1:4" x14ac:dyDescent="0.25">
      <c r="A2995" s="62"/>
      <c r="D2995" s="62"/>
    </row>
    <row r="2996" spans="1:4" x14ac:dyDescent="0.25">
      <c r="A2996" s="62"/>
      <c r="D2996" s="62"/>
    </row>
    <row r="2997" spans="1:4" x14ac:dyDescent="0.25">
      <c r="A2997" s="62"/>
      <c r="D2997" s="62"/>
    </row>
    <row r="2998" spans="1:4" x14ac:dyDescent="0.25">
      <c r="A2998" s="62"/>
      <c r="D2998" s="62"/>
    </row>
    <row r="2999" spans="1:4" x14ac:dyDescent="0.25">
      <c r="A2999" s="62"/>
      <c r="D2999" s="62"/>
    </row>
    <row r="3000" spans="1:4" x14ac:dyDescent="0.25">
      <c r="A3000" s="62"/>
      <c r="D3000" s="62"/>
    </row>
    <row r="3001" spans="1:4" x14ac:dyDescent="0.25">
      <c r="A3001" s="62"/>
      <c r="D3001" s="62"/>
    </row>
    <row r="3002" spans="1:4" x14ac:dyDescent="0.25">
      <c r="A3002" s="62"/>
      <c r="D3002" s="62"/>
    </row>
    <row r="3003" spans="1:4" x14ac:dyDescent="0.25">
      <c r="A3003" s="62"/>
      <c r="D3003" s="62"/>
    </row>
    <row r="3004" spans="1:4" x14ac:dyDescent="0.25">
      <c r="A3004" s="62"/>
      <c r="D3004" s="62"/>
    </row>
    <row r="3005" spans="1:4" x14ac:dyDescent="0.25">
      <c r="A3005" s="62"/>
      <c r="D3005" s="62"/>
    </row>
    <row r="3006" spans="1:4" x14ac:dyDescent="0.25">
      <c r="A3006" s="62"/>
      <c r="D3006" s="62"/>
    </row>
    <row r="3007" spans="1:4" x14ac:dyDescent="0.25">
      <c r="A3007" s="62"/>
      <c r="D3007" s="62"/>
    </row>
    <row r="3008" spans="1:4" x14ac:dyDescent="0.25">
      <c r="A3008" s="62"/>
      <c r="D3008" s="62"/>
    </row>
    <row r="3009" spans="1:4" x14ac:dyDescent="0.25">
      <c r="A3009" s="62"/>
      <c r="D3009" s="62"/>
    </row>
    <row r="3010" spans="1:4" x14ac:dyDescent="0.25">
      <c r="A3010" s="62"/>
      <c r="D3010" s="62"/>
    </row>
    <row r="3011" spans="1:4" x14ac:dyDescent="0.25">
      <c r="A3011" s="62"/>
      <c r="D3011" s="62"/>
    </row>
    <row r="3012" spans="1:4" x14ac:dyDescent="0.25">
      <c r="A3012" s="62"/>
      <c r="D3012" s="62"/>
    </row>
    <row r="3013" spans="1:4" x14ac:dyDescent="0.25">
      <c r="A3013" s="62"/>
      <c r="D3013" s="62"/>
    </row>
    <row r="3014" spans="1:4" x14ac:dyDescent="0.25">
      <c r="A3014" s="62"/>
      <c r="D3014" s="62"/>
    </row>
    <row r="3015" spans="1:4" x14ac:dyDescent="0.25">
      <c r="A3015" s="62"/>
      <c r="D3015" s="62"/>
    </row>
    <row r="3016" spans="1:4" x14ac:dyDescent="0.25">
      <c r="A3016" s="62"/>
      <c r="D3016" s="62"/>
    </row>
    <row r="3017" spans="1:4" x14ac:dyDescent="0.25">
      <c r="A3017" s="62"/>
      <c r="D3017" s="62"/>
    </row>
    <row r="3018" spans="1:4" x14ac:dyDescent="0.25">
      <c r="A3018" s="62"/>
      <c r="D3018" s="62"/>
    </row>
    <row r="3019" spans="1:4" x14ac:dyDescent="0.25">
      <c r="A3019" s="62"/>
      <c r="D3019" s="62"/>
    </row>
    <row r="3020" spans="1:4" x14ac:dyDescent="0.25">
      <c r="A3020" s="62"/>
      <c r="D3020" s="62"/>
    </row>
    <row r="3021" spans="1:4" x14ac:dyDescent="0.25">
      <c r="A3021" s="62"/>
      <c r="D3021" s="62"/>
    </row>
    <row r="3022" spans="1:4" x14ac:dyDescent="0.25">
      <c r="A3022" s="62"/>
      <c r="D3022" s="62"/>
    </row>
    <row r="3023" spans="1:4" x14ac:dyDescent="0.25">
      <c r="A3023" s="62"/>
      <c r="D3023" s="62"/>
    </row>
    <row r="3024" spans="1:4" x14ac:dyDescent="0.25">
      <c r="A3024" s="62"/>
      <c r="D3024" s="62"/>
    </row>
    <row r="3025" spans="1:4" x14ac:dyDescent="0.25">
      <c r="A3025" s="62"/>
      <c r="D3025" s="62"/>
    </row>
    <row r="3026" spans="1:4" x14ac:dyDescent="0.25">
      <c r="A3026" s="62"/>
      <c r="D3026" s="62"/>
    </row>
    <row r="3027" spans="1:4" x14ac:dyDescent="0.25">
      <c r="A3027" s="62"/>
      <c r="D3027" s="62"/>
    </row>
    <row r="3028" spans="1:4" x14ac:dyDescent="0.25">
      <c r="A3028" s="62"/>
      <c r="D3028" s="62"/>
    </row>
    <row r="3029" spans="1:4" x14ac:dyDescent="0.25">
      <c r="A3029" s="62"/>
      <c r="D3029" s="62"/>
    </row>
    <row r="3030" spans="1:4" x14ac:dyDescent="0.25">
      <c r="A3030" s="62"/>
      <c r="D3030" s="62"/>
    </row>
    <row r="3031" spans="1:4" x14ac:dyDescent="0.25">
      <c r="A3031" s="62"/>
      <c r="D3031" s="62"/>
    </row>
    <row r="3032" spans="1:4" x14ac:dyDescent="0.25">
      <c r="A3032" s="62"/>
      <c r="D3032" s="62"/>
    </row>
    <row r="3033" spans="1:4" x14ac:dyDescent="0.25">
      <c r="A3033" s="62"/>
      <c r="D3033" s="62"/>
    </row>
    <row r="3034" spans="1:4" x14ac:dyDescent="0.25">
      <c r="A3034" s="62"/>
      <c r="D3034" s="62"/>
    </row>
    <row r="3035" spans="1:4" x14ac:dyDescent="0.25">
      <c r="A3035" s="62"/>
      <c r="D3035" s="62"/>
    </row>
    <row r="3036" spans="1:4" x14ac:dyDescent="0.25">
      <c r="A3036" s="62"/>
      <c r="D3036" s="62"/>
    </row>
    <row r="3037" spans="1:4" x14ac:dyDescent="0.25">
      <c r="A3037" s="62"/>
      <c r="D3037" s="62"/>
    </row>
    <row r="3038" spans="1:4" x14ac:dyDescent="0.25">
      <c r="A3038" s="62"/>
      <c r="D3038" s="62"/>
    </row>
    <row r="3039" spans="1:4" x14ac:dyDescent="0.25">
      <c r="A3039" s="62"/>
      <c r="D3039" s="62"/>
    </row>
    <row r="3040" spans="1:4" x14ac:dyDescent="0.25">
      <c r="A3040" s="62"/>
      <c r="D3040" s="62"/>
    </row>
    <row r="3041" spans="1:4" x14ac:dyDescent="0.25">
      <c r="A3041" s="62"/>
      <c r="D3041" s="62"/>
    </row>
    <row r="3042" spans="1:4" x14ac:dyDescent="0.25">
      <c r="A3042" s="62"/>
      <c r="D3042" s="62"/>
    </row>
    <row r="3043" spans="1:4" x14ac:dyDescent="0.25">
      <c r="A3043" s="62"/>
      <c r="D3043" s="62"/>
    </row>
    <row r="3044" spans="1:4" x14ac:dyDescent="0.25">
      <c r="A3044" s="62"/>
      <c r="D3044" s="62"/>
    </row>
    <row r="3045" spans="1:4" x14ac:dyDescent="0.25">
      <c r="A3045" s="62"/>
      <c r="D3045" s="62"/>
    </row>
    <row r="3046" spans="1:4" x14ac:dyDescent="0.25">
      <c r="A3046" s="62"/>
      <c r="D3046" s="62"/>
    </row>
    <row r="3047" spans="1:4" x14ac:dyDescent="0.25">
      <c r="A3047" s="62"/>
      <c r="D3047" s="62"/>
    </row>
    <row r="3048" spans="1:4" x14ac:dyDescent="0.25">
      <c r="A3048" s="62"/>
      <c r="D3048" s="62"/>
    </row>
    <row r="3049" spans="1:4" x14ac:dyDescent="0.25">
      <c r="A3049" s="62"/>
      <c r="D3049" s="62"/>
    </row>
    <row r="3050" spans="1:4" x14ac:dyDescent="0.25">
      <c r="A3050" s="62"/>
      <c r="D3050" s="62"/>
    </row>
    <row r="3051" spans="1:4" x14ac:dyDescent="0.25">
      <c r="A3051" s="62"/>
      <c r="D3051" s="62"/>
    </row>
    <row r="3052" spans="1:4" x14ac:dyDescent="0.25">
      <c r="A3052" s="62"/>
      <c r="D3052" s="62"/>
    </row>
    <row r="3053" spans="1:4" x14ac:dyDescent="0.25">
      <c r="A3053" s="62"/>
      <c r="D3053" s="62"/>
    </row>
    <row r="3054" spans="1:4" x14ac:dyDescent="0.25">
      <c r="A3054" s="62"/>
      <c r="D3054" s="62"/>
    </row>
    <row r="3055" spans="1:4" x14ac:dyDescent="0.25">
      <c r="A3055" s="62"/>
      <c r="D3055" s="62"/>
    </row>
    <row r="3056" spans="1:4" x14ac:dyDescent="0.25">
      <c r="A3056" s="62"/>
      <c r="D3056" s="62"/>
    </row>
    <row r="3057" spans="1:4" x14ac:dyDescent="0.25">
      <c r="A3057" s="62"/>
      <c r="D3057" s="62"/>
    </row>
    <row r="3058" spans="1:4" x14ac:dyDescent="0.25">
      <c r="A3058" s="62"/>
      <c r="D3058" s="62"/>
    </row>
    <row r="3059" spans="1:4" x14ac:dyDescent="0.25">
      <c r="A3059" s="62"/>
      <c r="D3059" s="62"/>
    </row>
    <row r="3060" spans="1:4" x14ac:dyDescent="0.25">
      <c r="A3060" s="62"/>
      <c r="D3060" s="62"/>
    </row>
    <row r="3061" spans="1:4" x14ac:dyDescent="0.25">
      <c r="A3061" s="62"/>
      <c r="D3061" s="62"/>
    </row>
    <row r="3062" spans="1:4" x14ac:dyDescent="0.25">
      <c r="A3062" s="62"/>
      <c r="D3062" s="62"/>
    </row>
    <row r="3063" spans="1:4" x14ac:dyDescent="0.25">
      <c r="A3063" s="62"/>
      <c r="D3063" s="62"/>
    </row>
    <row r="3064" spans="1:4" x14ac:dyDescent="0.25">
      <c r="A3064" s="62"/>
      <c r="D3064" s="62"/>
    </row>
    <row r="3065" spans="1:4" x14ac:dyDescent="0.25">
      <c r="A3065" s="62"/>
      <c r="D3065" s="62"/>
    </row>
    <row r="3066" spans="1:4" x14ac:dyDescent="0.25">
      <c r="A3066" s="62"/>
      <c r="D3066" s="62"/>
    </row>
    <row r="3067" spans="1:4" x14ac:dyDescent="0.25">
      <c r="A3067" s="62"/>
      <c r="D3067" s="62"/>
    </row>
    <row r="3068" spans="1:4" x14ac:dyDescent="0.25">
      <c r="A3068" s="62"/>
      <c r="D3068" s="62"/>
    </row>
    <row r="3069" spans="1:4" x14ac:dyDescent="0.25">
      <c r="A3069" s="62"/>
      <c r="D3069" s="62"/>
    </row>
    <row r="3070" spans="1:4" x14ac:dyDescent="0.25">
      <c r="A3070" s="62"/>
      <c r="D3070" s="62"/>
    </row>
    <row r="3071" spans="1:4" x14ac:dyDescent="0.25">
      <c r="A3071" s="62"/>
      <c r="D3071" s="62"/>
    </row>
    <row r="3072" spans="1:4" x14ac:dyDescent="0.25">
      <c r="A3072" s="62"/>
      <c r="D3072" s="62"/>
    </row>
    <row r="3073" spans="1:4" x14ac:dyDescent="0.25">
      <c r="A3073" s="62"/>
      <c r="D3073" s="62"/>
    </row>
    <row r="3074" spans="1:4" x14ac:dyDescent="0.25">
      <c r="A3074" s="62"/>
      <c r="D3074" s="62"/>
    </row>
    <row r="3075" spans="1:4" x14ac:dyDescent="0.25">
      <c r="A3075" s="62"/>
      <c r="D3075" s="62"/>
    </row>
    <row r="3076" spans="1:4" x14ac:dyDescent="0.25">
      <c r="A3076" s="62"/>
      <c r="D3076" s="62"/>
    </row>
    <row r="3077" spans="1:4" x14ac:dyDescent="0.25">
      <c r="A3077" s="62"/>
      <c r="D3077" s="62"/>
    </row>
    <row r="3078" spans="1:4" x14ac:dyDescent="0.25">
      <c r="A3078" s="62"/>
      <c r="D3078" s="62"/>
    </row>
    <row r="3079" spans="1:4" x14ac:dyDescent="0.25">
      <c r="A3079" s="62"/>
      <c r="D3079" s="62"/>
    </row>
    <row r="3080" spans="1:4" x14ac:dyDescent="0.25">
      <c r="A3080" s="62"/>
      <c r="D3080" s="62"/>
    </row>
    <row r="3081" spans="1:4" x14ac:dyDescent="0.25">
      <c r="A3081" s="62"/>
      <c r="D3081" s="62"/>
    </row>
    <row r="3082" spans="1:4" x14ac:dyDescent="0.25">
      <c r="A3082" s="62"/>
      <c r="D3082" s="62"/>
    </row>
    <row r="3083" spans="1:4" x14ac:dyDescent="0.25">
      <c r="A3083" s="62"/>
      <c r="D3083" s="62"/>
    </row>
    <row r="3084" spans="1:4" x14ac:dyDescent="0.25">
      <c r="A3084" s="62"/>
      <c r="D3084" s="62"/>
    </row>
    <row r="3085" spans="1:4" x14ac:dyDescent="0.25">
      <c r="A3085" s="62"/>
      <c r="D3085" s="62"/>
    </row>
    <row r="3086" spans="1:4" x14ac:dyDescent="0.25">
      <c r="A3086" s="62"/>
      <c r="D3086" s="62"/>
    </row>
    <row r="3087" spans="1:4" x14ac:dyDescent="0.25">
      <c r="A3087" s="62"/>
      <c r="D3087" s="62"/>
    </row>
    <row r="3088" spans="1:4" x14ac:dyDescent="0.25">
      <c r="A3088" s="62"/>
      <c r="D3088" s="62"/>
    </row>
    <row r="3089" spans="1:4" x14ac:dyDescent="0.25">
      <c r="A3089" s="62"/>
      <c r="D3089" s="62"/>
    </row>
    <row r="3090" spans="1:4" x14ac:dyDescent="0.25">
      <c r="A3090" s="62"/>
      <c r="D3090" s="62"/>
    </row>
    <row r="3091" spans="1:4" x14ac:dyDescent="0.25">
      <c r="A3091" s="62"/>
      <c r="D3091" s="62"/>
    </row>
    <row r="3092" spans="1:4" x14ac:dyDescent="0.25">
      <c r="A3092" s="62"/>
      <c r="D3092" s="62"/>
    </row>
    <row r="3093" spans="1:4" x14ac:dyDescent="0.25">
      <c r="A3093" s="62"/>
      <c r="D3093" s="62"/>
    </row>
    <row r="3094" spans="1:4" x14ac:dyDescent="0.25">
      <c r="A3094" s="62"/>
      <c r="D3094" s="62"/>
    </row>
    <row r="3095" spans="1:4" x14ac:dyDescent="0.25">
      <c r="A3095" s="62"/>
      <c r="D3095" s="62"/>
    </row>
    <row r="3096" spans="1:4" x14ac:dyDescent="0.25">
      <c r="A3096" s="62"/>
      <c r="D3096" s="62"/>
    </row>
    <row r="3097" spans="1:4" x14ac:dyDescent="0.25">
      <c r="A3097" s="62"/>
      <c r="D3097" s="62"/>
    </row>
    <row r="3098" spans="1:4" x14ac:dyDescent="0.25">
      <c r="A3098" s="62"/>
      <c r="D3098" s="62"/>
    </row>
    <row r="3099" spans="1:4" x14ac:dyDescent="0.25">
      <c r="A3099" s="62"/>
      <c r="D3099" s="62"/>
    </row>
    <row r="3100" spans="1:4" x14ac:dyDescent="0.25">
      <c r="A3100" s="62"/>
      <c r="D3100" s="62"/>
    </row>
    <row r="3101" spans="1:4" x14ac:dyDescent="0.25">
      <c r="A3101" s="62"/>
      <c r="D3101" s="62"/>
    </row>
    <row r="3102" spans="1:4" x14ac:dyDescent="0.25">
      <c r="A3102" s="62"/>
      <c r="D3102" s="62"/>
    </row>
    <row r="3103" spans="1:4" x14ac:dyDescent="0.25">
      <c r="A3103" s="62"/>
      <c r="D3103" s="62"/>
    </row>
    <row r="3104" spans="1:4" x14ac:dyDescent="0.25">
      <c r="A3104" s="62"/>
      <c r="D3104" s="62"/>
    </row>
    <row r="3105" spans="1:4" x14ac:dyDescent="0.25">
      <c r="A3105" s="62"/>
      <c r="D3105" s="62"/>
    </row>
    <row r="3106" spans="1:4" x14ac:dyDescent="0.25">
      <c r="A3106" s="62"/>
      <c r="D3106" s="62"/>
    </row>
    <row r="3107" spans="1:4" x14ac:dyDescent="0.25">
      <c r="A3107" s="62"/>
      <c r="D3107" s="62"/>
    </row>
    <row r="3108" spans="1:4" x14ac:dyDescent="0.25">
      <c r="A3108" s="62"/>
      <c r="D3108" s="62"/>
    </row>
    <row r="3109" spans="1:4" x14ac:dyDescent="0.25">
      <c r="A3109" s="62"/>
      <c r="D3109" s="62"/>
    </row>
    <row r="3110" spans="1:4" x14ac:dyDescent="0.25">
      <c r="A3110" s="62"/>
      <c r="D3110" s="62"/>
    </row>
    <row r="3111" spans="1:4" x14ac:dyDescent="0.25">
      <c r="A3111" s="62"/>
      <c r="D3111" s="62"/>
    </row>
    <row r="3112" spans="1:4" x14ac:dyDescent="0.25">
      <c r="A3112" s="62"/>
      <c r="D3112" s="62"/>
    </row>
    <row r="3113" spans="1:4" x14ac:dyDescent="0.25">
      <c r="A3113" s="62"/>
      <c r="D3113" s="62"/>
    </row>
    <row r="3114" spans="1:4" x14ac:dyDescent="0.25">
      <c r="A3114" s="62"/>
      <c r="D3114" s="62"/>
    </row>
    <row r="3115" spans="1:4" x14ac:dyDescent="0.25">
      <c r="A3115" s="62"/>
      <c r="D3115" s="62"/>
    </row>
    <row r="3116" spans="1:4" x14ac:dyDescent="0.25">
      <c r="A3116" s="62"/>
      <c r="D3116" s="62"/>
    </row>
    <row r="3117" spans="1:4" x14ac:dyDescent="0.25">
      <c r="A3117" s="62"/>
      <c r="D3117" s="62"/>
    </row>
    <row r="3118" spans="1:4" x14ac:dyDescent="0.25">
      <c r="A3118" s="62"/>
      <c r="D3118" s="62"/>
    </row>
    <row r="3119" spans="1:4" x14ac:dyDescent="0.25">
      <c r="A3119" s="62"/>
      <c r="D3119" s="62"/>
    </row>
    <row r="3120" spans="1:4" x14ac:dyDescent="0.25">
      <c r="A3120" s="62"/>
      <c r="D3120" s="62"/>
    </row>
    <row r="3121" spans="1:4" x14ac:dyDescent="0.25">
      <c r="A3121" s="62"/>
      <c r="D3121" s="62"/>
    </row>
    <row r="3122" spans="1:4" x14ac:dyDescent="0.25">
      <c r="A3122" s="62"/>
      <c r="D3122" s="62"/>
    </row>
    <row r="3123" spans="1:4" x14ac:dyDescent="0.25">
      <c r="A3123" s="62"/>
      <c r="D3123" s="62"/>
    </row>
    <row r="3124" spans="1:4" x14ac:dyDescent="0.25">
      <c r="A3124" s="62"/>
      <c r="D3124" s="62"/>
    </row>
    <row r="3125" spans="1:4" x14ac:dyDescent="0.25">
      <c r="A3125" s="62"/>
      <c r="D3125" s="62"/>
    </row>
    <row r="3126" spans="1:4" x14ac:dyDescent="0.25">
      <c r="A3126" s="62"/>
      <c r="D3126" s="62"/>
    </row>
    <row r="3127" spans="1:4" x14ac:dyDescent="0.25">
      <c r="A3127" s="62"/>
      <c r="D3127" s="62"/>
    </row>
    <row r="3128" spans="1:4" x14ac:dyDescent="0.25">
      <c r="A3128" s="62"/>
      <c r="D3128" s="62"/>
    </row>
    <row r="3129" spans="1:4" x14ac:dyDescent="0.25">
      <c r="A3129" s="62"/>
      <c r="D3129" s="62"/>
    </row>
    <row r="3130" spans="1:4" x14ac:dyDescent="0.25">
      <c r="A3130" s="62"/>
      <c r="D3130" s="62"/>
    </row>
    <row r="3131" spans="1:4" x14ac:dyDescent="0.25">
      <c r="A3131" s="62"/>
      <c r="D3131" s="62"/>
    </row>
    <row r="3132" spans="1:4" x14ac:dyDescent="0.25">
      <c r="A3132" s="62"/>
      <c r="D3132" s="62"/>
    </row>
    <row r="3133" spans="1:4" x14ac:dyDescent="0.25">
      <c r="A3133" s="62"/>
      <c r="D3133" s="62"/>
    </row>
    <row r="3134" spans="1:4" x14ac:dyDescent="0.25">
      <c r="A3134" s="62"/>
      <c r="D3134" s="62"/>
    </row>
    <row r="3135" spans="1:4" x14ac:dyDescent="0.25">
      <c r="A3135" s="62"/>
      <c r="D3135" s="62"/>
    </row>
    <row r="3136" spans="1:4" x14ac:dyDescent="0.25">
      <c r="A3136" s="62"/>
      <c r="D3136" s="62"/>
    </row>
    <row r="3137" spans="1:4" x14ac:dyDescent="0.25">
      <c r="A3137" s="62"/>
      <c r="D3137" s="62"/>
    </row>
    <row r="3138" spans="1:4" x14ac:dyDescent="0.25">
      <c r="A3138" s="62"/>
      <c r="D3138" s="62"/>
    </row>
    <row r="3139" spans="1:4" x14ac:dyDescent="0.25">
      <c r="A3139" s="62"/>
      <c r="D3139" s="62"/>
    </row>
    <row r="3140" spans="1:4" x14ac:dyDescent="0.25">
      <c r="A3140" s="62"/>
      <c r="D3140" s="62"/>
    </row>
    <row r="3141" spans="1:4" x14ac:dyDescent="0.25">
      <c r="A3141" s="62"/>
      <c r="D3141" s="62"/>
    </row>
    <row r="3142" spans="1:4" x14ac:dyDescent="0.25">
      <c r="A3142" s="62"/>
      <c r="D3142" s="62"/>
    </row>
    <row r="3143" spans="1:4" x14ac:dyDescent="0.25">
      <c r="A3143" s="62"/>
      <c r="D3143" s="62"/>
    </row>
    <row r="3144" spans="1:4" x14ac:dyDescent="0.25">
      <c r="A3144" s="62"/>
      <c r="D3144" s="62"/>
    </row>
    <row r="3145" spans="1:4" x14ac:dyDescent="0.25">
      <c r="A3145" s="62"/>
      <c r="D3145" s="62"/>
    </row>
    <row r="3146" spans="1:4" x14ac:dyDescent="0.25">
      <c r="A3146" s="62"/>
      <c r="D3146" s="62"/>
    </row>
    <row r="3147" spans="1:4" x14ac:dyDescent="0.25">
      <c r="A3147" s="62"/>
      <c r="D3147" s="62"/>
    </row>
    <row r="3148" spans="1:4" x14ac:dyDescent="0.25">
      <c r="A3148" s="62"/>
      <c r="D3148" s="62"/>
    </row>
    <row r="3149" spans="1:4" x14ac:dyDescent="0.25">
      <c r="A3149" s="62"/>
      <c r="D3149" s="62"/>
    </row>
    <row r="3150" spans="1:4" x14ac:dyDescent="0.25">
      <c r="A3150" s="62"/>
      <c r="D3150" s="62"/>
    </row>
    <row r="3151" spans="1:4" x14ac:dyDescent="0.25">
      <c r="A3151" s="62"/>
      <c r="D3151" s="62"/>
    </row>
    <row r="3152" spans="1:4" x14ac:dyDescent="0.25">
      <c r="A3152" s="62"/>
      <c r="D3152" s="62"/>
    </row>
    <row r="3153" spans="1:4" x14ac:dyDescent="0.25">
      <c r="A3153" s="62"/>
      <c r="D3153" s="62"/>
    </row>
    <row r="3154" spans="1:4" x14ac:dyDescent="0.25">
      <c r="A3154" s="62"/>
      <c r="D3154" s="62"/>
    </row>
    <row r="3155" spans="1:4" x14ac:dyDescent="0.25">
      <c r="A3155" s="62"/>
      <c r="D3155" s="62"/>
    </row>
    <row r="3156" spans="1:4" x14ac:dyDescent="0.25">
      <c r="A3156" s="62"/>
      <c r="D3156" s="62"/>
    </row>
    <row r="3157" spans="1:4" x14ac:dyDescent="0.25">
      <c r="A3157" s="62"/>
      <c r="D3157" s="62"/>
    </row>
    <row r="3158" spans="1:4" x14ac:dyDescent="0.25">
      <c r="A3158" s="62"/>
      <c r="D3158" s="62"/>
    </row>
    <row r="3159" spans="1:4" x14ac:dyDescent="0.25">
      <c r="A3159" s="62"/>
      <c r="D3159" s="62"/>
    </row>
    <row r="3160" spans="1:4" x14ac:dyDescent="0.25">
      <c r="A3160" s="62"/>
      <c r="D3160" s="62"/>
    </row>
    <row r="3161" spans="1:4" x14ac:dyDescent="0.25">
      <c r="A3161" s="62"/>
      <c r="D3161" s="62"/>
    </row>
    <row r="3162" spans="1:4" x14ac:dyDescent="0.25">
      <c r="A3162" s="62"/>
      <c r="D3162" s="62"/>
    </row>
    <row r="3163" spans="1:4" x14ac:dyDescent="0.25">
      <c r="A3163" s="62"/>
      <c r="D3163" s="62"/>
    </row>
    <row r="3164" spans="1:4" x14ac:dyDescent="0.25">
      <c r="A3164" s="62"/>
      <c r="D3164" s="62"/>
    </row>
    <row r="3165" spans="1:4" x14ac:dyDescent="0.25">
      <c r="A3165" s="62"/>
      <c r="D3165" s="62"/>
    </row>
    <row r="3166" spans="1:4" x14ac:dyDescent="0.25">
      <c r="A3166" s="62"/>
      <c r="D3166" s="62"/>
    </row>
    <row r="3167" spans="1:4" x14ac:dyDescent="0.25">
      <c r="A3167" s="62"/>
      <c r="D3167" s="62"/>
    </row>
    <row r="3168" spans="1:4" x14ac:dyDescent="0.25">
      <c r="A3168" s="62"/>
      <c r="D3168" s="62"/>
    </row>
    <row r="3169" spans="1:4" x14ac:dyDescent="0.25">
      <c r="A3169" s="62"/>
      <c r="D3169" s="62"/>
    </row>
    <row r="3170" spans="1:4" x14ac:dyDescent="0.25">
      <c r="A3170" s="62"/>
      <c r="D3170" s="62"/>
    </row>
    <row r="3171" spans="1:4" x14ac:dyDescent="0.25">
      <c r="A3171" s="62"/>
      <c r="D3171" s="62"/>
    </row>
    <row r="3172" spans="1:4" x14ac:dyDescent="0.25">
      <c r="A3172" s="62"/>
      <c r="D3172" s="62"/>
    </row>
    <row r="3173" spans="1:4" x14ac:dyDescent="0.25">
      <c r="A3173" s="62"/>
      <c r="D3173" s="62"/>
    </row>
    <row r="3174" spans="1:4" x14ac:dyDescent="0.25">
      <c r="A3174" s="62"/>
      <c r="D3174" s="62"/>
    </row>
    <row r="3175" spans="1:4" x14ac:dyDescent="0.25">
      <c r="A3175" s="62"/>
      <c r="D3175" s="62"/>
    </row>
    <row r="3176" spans="1:4" x14ac:dyDescent="0.25">
      <c r="A3176" s="62"/>
      <c r="D3176" s="62"/>
    </row>
    <row r="3177" spans="1:4" x14ac:dyDescent="0.25">
      <c r="A3177" s="62"/>
      <c r="D3177" s="62"/>
    </row>
    <row r="3178" spans="1:4" x14ac:dyDescent="0.25">
      <c r="A3178" s="62"/>
      <c r="D3178" s="62"/>
    </row>
    <row r="3179" spans="1:4" x14ac:dyDescent="0.25">
      <c r="A3179" s="62"/>
      <c r="D3179" s="62"/>
    </row>
    <row r="3180" spans="1:4" x14ac:dyDescent="0.25">
      <c r="A3180" s="62"/>
      <c r="D3180" s="62"/>
    </row>
    <row r="3181" spans="1:4" x14ac:dyDescent="0.25">
      <c r="A3181" s="62"/>
      <c r="D3181" s="62"/>
    </row>
    <row r="3182" spans="1:4" x14ac:dyDescent="0.25">
      <c r="A3182" s="62"/>
      <c r="D3182" s="62"/>
    </row>
    <row r="3183" spans="1:4" x14ac:dyDescent="0.25">
      <c r="A3183" s="62"/>
      <c r="D3183" s="62"/>
    </row>
    <row r="3184" spans="1:4" x14ac:dyDescent="0.25">
      <c r="A3184" s="62"/>
      <c r="D3184" s="62"/>
    </row>
    <row r="3185" spans="1:4" x14ac:dyDescent="0.25">
      <c r="A3185" s="62"/>
      <c r="D3185" s="62"/>
    </row>
    <row r="3186" spans="1:4" x14ac:dyDescent="0.25">
      <c r="A3186" s="62"/>
      <c r="D3186" s="62"/>
    </row>
    <row r="3187" spans="1:4" x14ac:dyDescent="0.25">
      <c r="A3187" s="62"/>
      <c r="D3187" s="62"/>
    </row>
    <row r="3188" spans="1:4" x14ac:dyDescent="0.25">
      <c r="A3188" s="62"/>
      <c r="D3188" s="62"/>
    </row>
    <row r="3189" spans="1:4" x14ac:dyDescent="0.25">
      <c r="A3189" s="62"/>
      <c r="D3189" s="62"/>
    </row>
    <row r="3190" spans="1:4" x14ac:dyDescent="0.25">
      <c r="A3190" s="62"/>
      <c r="D3190" s="62"/>
    </row>
    <row r="3191" spans="1:4" x14ac:dyDescent="0.25">
      <c r="A3191" s="62"/>
      <c r="D3191" s="62"/>
    </row>
    <row r="3192" spans="1:4" x14ac:dyDescent="0.25">
      <c r="A3192" s="62"/>
      <c r="D3192" s="62"/>
    </row>
    <row r="3193" spans="1:4" x14ac:dyDescent="0.25">
      <c r="A3193" s="62"/>
      <c r="D3193" s="62"/>
    </row>
    <row r="3194" spans="1:4" x14ac:dyDescent="0.25">
      <c r="A3194" s="62"/>
      <c r="D3194" s="62"/>
    </row>
    <row r="3195" spans="1:4" x14ac:dyDescent="0.25">
      <c r="A3195" s="62"/>
      <c r="D3195" s="62"/>
    </row>
    <row r="3196" spans="1:4" x14ac:dyDescent="0.25">
      <c r="A3196" s="62"/>
      <c r="D3196" s="62"/>
    </row>
    <row r="3197" spans="1:4" x14ac:dyDescent="0.25">
      <c r="A3197" s="62"/>
      <c r="D3197" s="62"/>
    </row>
    <row r="3198" spans="1:4" x14ac:dyDescent="0.25">
      <c r="A3198" s="62"/>
      <c r="D3198" s="62"/>
    </row>
    <row r="3199" spans="1:4" x14ac:dyDescent="0.25">
      <c r="A3199" s="62"/>
      <c r="D3199" s="62"/>
    </row>
    <row r="3200" spans="1:4" x14ac:dyDescent="0.25">
      <c r="A3200" s="62"/>
      <c r="D3200" s="62"/>
    </row>
    <row r="3201" spans="1:4" x14ac:dyDescent="0.25">
      <c r="A3201" s="62"/>
      <c r="D3201" s="62"/>
    </row>
    <row r="3202" spans="1:4" x14ac:dyDescent="0.25">
      <c r="A3202" s="62"/>
      <c r="D3202" s="62"/>
    </row>
    <row r="3203" spans="1:4" x14ac:dyDescent="0.25">
      <c r="A3203" s="62"/>
      <c r="D3203" s="62"/>
    </row>
    <row r="3204" spans="1:4" x14ac:dyDescent="0.25">
      <c r="A3204" s="62"/>
      <c r="D3204" s="62"/>
    </row>
    <row r="3205" spans="1:4" x14ac:dyDescent="0.25">
      <c r="A3205" s="62"/>
      <c r="D3205" s="62"/>
    </row>
    <row r="3206" spans="1:4" x14ac:dyDescent="0.25">
      <c r="A3206" s="62"/>
      <c r="D3206" s="62"/>
    </row>
    <row r="3207" spans="1:4" x14ac:dyDescent="0.25">
      <c r="A3207" s="62"/>
      <c r="D3207" s="62"/>
    </row>
    <row r="3208" spans="1:4" x14ac:dyDescent="0.25">
      <c r="A3208" s="62"/>
      <c r="D3208" s="62"/>
    </row>
    <row r="3209" spans="1:4" x14ac:dyDescent="0.25">
      <c r="A3209" s="62"/>
      <c r="D3209" s="62"/>
    </row>
    <row r="3210" spans="1:4" x14ac:dyDescent="0.25">
      <c r="A3210" s="62"/>
      <c r="D3210" s="62"/>
    </row>
    <row r="3211" spans="1:4" x14ac:dyDescent="0.25">
      <c r="A3211" s="62"/>
      <c r="D3211" s="62"/>
    </row>
    <row r="3212" spans="1:4" x14ac:dyDescent="0.25">
      <c r="A3212" s="62"/>
      <c r="D3212" s="62"/>
    </row>
    <row r="3213" spans="1:4" x14ac:dyDescent="0.25">
      <c r="A3213" s="62"/>
      <c r="D3213" s="62"/>
    </row>
    <row r="3214" spans="1:4" x14ac:dyDescent="0.25">
      <c r="A3214" s="62"/>
      <c r="D3214" s="62"/>
    </row>
    <row r="3215" spans="1:4" x14ac:dyDescent="0.25">
      <c r="A3215" s="62"/>
      <c r="D3215" s="62"/>
    </row>
    <row r="3216" spans="1:4" x14ac:dyDescent="0.25">
      <c r="A3216" s="62"/>
      <c r="D3216" s="62"/>
    </row>
    <row r="3217" spans="1:4" x14ac:dyDescent="0.25">
      <c r="A3217" s="62"/>
      <c r="D3217" s="62"/>
    </row>
    <row r="3218" spans="1:4" x14ac:dyDescent="0.25">
      <c r="A3218" s="62"/>
      <c r="D3218" s="62"/>
    </row>
    <row r="3219" spans="1:4" x14ac:dyDescent="0.25">
      <c r="A3219" s="62"/>
      <c r="D3219" s="62"/>
    </row>
    <row r="3220" spans="1:4" x14ac:dyDescent="0.25">
      <c r="A3220" s="62"/>
      <c r="D3220" s="62"/>
    </row>
    <row r="3221" spans="1:4" x14ac:dyDescent="0.25">
      <c r="A3221" s="62"/>
      <c r="D3221" s="62"/>
    </row>
    <row r="3222" spans="1:4" x14ac:dyDescent="0.25">
      <c r="A3222" s="62"/>
      <c r="D3222" s="62"/>
    </row>
    <row r="3223" spans="1:4" x14ac:dyDescent="0.25">
      <c r="A3223" s="62"/>
      <c r="D3223" s="62"/>
    </row>
    <row r="3224" spans="1:4" x14ac:dyDescent="0.25">
      <c r="A3224" s="62"/>
      <c r="D3224" s="62"/>
    </row>
    <row r="3225" spans="1:4" x14ac:dyDescent="0.25">
      <c r="A3225" s="62"/>
      <c r="D3225" s="62"/>
    </row>
    <row r="3226" spans="1:4" x14ac:dyDescent="0.25">
      <c r="A3226" s="62"/>
      <c r="D3226" s="62"/>
    </row>
    <row r="3227" spans="1:4" x14ac:dyDescent="0.25">
      <c r="A3227" s="62"/>
      <c r="D3227" s="62"/>
    </row>
    <row r="3228" spans="1:4" x14ac:dyDescent="0.25">
      <c r="A3228" s="62"/>
      <c r="D3228" s="62"/>
    </row>
    <row r="3229" spans="1:4" x14ac:dyDescent="0.25">
      <c r="A3229" s="62"/>
      <c r="D3229" s="62"/>
    </row>
    <row r="3230" spans="1:4" x14ac:dyDescent="0.25">
      <c r="A3230" s="62"/>
      <c r="D3230" s="62"/>
    </row>
    <row r="3231" spans="1:4" x14ac:dyDescent="0.25">
      <c r="A3231" s="62"/>
      <c r="D3231" s="62"/>
    </row>
    <row r="3232" spans="1:4" x14ac:dyDescent="0.25">
      <c r="A3232" s="62"/>
      <c r="D3232" s="62"/>
    </row>
    <row r="3233" spans="1:4" x14ac:dyDescent="0.25">
      <c r="A3233" s="62"/>
      <c r="D3233" s="62"/>
    </row>
    <row r="3234" spans="1:4" x14ac:dyDescent="0.25">
      <c r="A3234" s="62"/>
      <c r="D3234" s="62"/>
    </row>
    <row r="3235" spans="1:4" x14ac:dyDescent="0.25">
      <c r="A3235" s="62"/>
      <c r="D3235" s="62"/>
    </row>
    <row r="3236" spans="1:4" x14ac:dyDescent="0.25">
      <c r="A3236" s="62"/>
      <c r="D3236" s="62"/>
    </row>
    <row r="3237" spans="1:4" x14ac:dyDescent="0.25">
      <c r="A3237" s="62"/>
      <c r="D3237" s="62"/>
    </row>
    <row r="3238" spans="1:4" x14ac:dyDescent="0.25">
      <c r="A3238" s="62"/>
      <c r="D3238" s="62"/>
    </row>
    <row r="3239" spans="1:4" x14ac:dyDescent="0.25">
      <c r="A3239" s="62"/>
      <c r="D3239" s="62"/>
    </row>
    <row r="3240" spans="1:4" x14ac:dyDescent="0.25">
      <c r="A3240" s="62"/>
      <c r="D3240" s="62"/>
    </row>
    <row r="3241" spans="1:4" x14ac:dyDescent="0.25">
      <c r="A3241" s="62"/>
      <c r="D3241" s="62"/>
    </row>
    <row r="3242" spans="1:4" x14ac:dyDescent="0.25">
      <c r="A3242" s="62"/>
      <c r="D3242" s="62"/>
    </row>
    <row r="3243" spans="1:4" x14ac:dyDescent="0.25">
      <c r="A3243" s="62"/>
      <c r="D3243" s="62"/>
    </row>
    <row r="3244" spans="1:4" x14ac:dyDescent="0.25">
      <c r="A3244" s="62"/>
      <c r="D3244" s="62"/>
    </row>
    <row r="3245" spans="1:4" x14ac:dyDescent="0.25">
      <c r="A3245" s="62"/>
      <c r="D3245" s="62"/>
    </row>
    <row r="3246" spans="1:4" x14ac:dyDescent="0.25">
      <c r="A3246" s="62"/>
      <c r="D3246" s="62"/>
    </row>
    <row r="3247" spans="1:4" x14ac:dyDescent="0.25">
      <c r="A3247" s="62"/>
      <c r="D3247" s="62"/>
    </row>
    <row r="3248" spans="1:4" x14ac:dyDescent="0.25">
      <c r="A3248" s="62"/>
      <c r="D3248" s="62"/>
    </row>
    <row r="3249" spans="1:4" x14ac:dyDescent="0.25">
      <c r="A3249" s="62"/>
      <c r="D3249" s="62"/>
    </row>
    <row r="3250" spans="1:4" x14ac:dyDescent="0.25">
      <c r="A3250" s="62"/>
      <c r="D3250" s="62"/>
    </row>
    <row r="3251" spans="1:4" x14ac:dyDescent="0.25">
      <c r="A3251" s="62"/>
      <c r="D3251" s="62"/>
    </row>
    <row r="3252" spans="1:4" x14ac:dyDescent="0.25">
      <c r="A3252" s="62"/>
      <c r="D3252" s="62"/>
    </row>
    <row r="3253" spans="1:4" x14ac:dyDescent="0.25">
      <c r="A3253" s="62"/>
      <c r="D3253" s="62"/>
    </row>
    <row r="3254" spans="1:4" x14ac:dyDescent="0.25">
      <c r="A3254" s="62"/>
      <c r="D3254" s="62"/>
    </row>
    <row r="3255" spans="1:4" x14ac:dyDescent="0.25">
      <c r="A3255" s="62"/>
      <c r="D3255" s="62"/>
    </row>
    <row r="3256" spans="1:4" x14ac:dyDescent="0.25">
      <c r="A3256" s="62"/>
      <c r="D3256" s="62"/>
    </row>
    <row r="3257" spans="1:4" x14ac:dyDescent="0.25">
      <c r="A3257" s="62"/>
      <c r="D3257" s="62"/>
    </row>
    <row r="3258" spans="1:4" x14ac:dyDescent="0.25">
      <c r="A3258" s="62"/>
      <c r="D3258" s="62"/>
    </row>
    <row r="3259" spans="1:4" x14ac:dyDescent="0.25">
      <c r="A3259" s="62"/>
      <c r="D3259" s="62"/>
    </row>
    <row r="3260" spans="1:4" x14ac:dyDescent="0.25">
      <c r="A3260" s="62"/>
      <c r="D3260" s="62"/>
    </row>
    <row r="3261" spans="1:4" x14ac:dyDescent="0.25">
      <c r="A3261" s="62"/>
      <c r="D3261" s="62"/>
    </row>
    <row r="3262" spans="1:4" x14ac:dyDescent="0.25">
      <c r="A3262" s="62"/>
      <c r="D3262" s="62"/>
    </row>
    <row r="3263" spans="1:4" x14ac:dyDescent="0.25">
      <c r="A3263" s="62"/>
      <c r="D3263" s="62"/>
    </row>
    <row r="3264" spans="1:4" x14ac:dyDescent="0.25">
      <c r="A3264" s="62"/>
      <c r="D3264" s="62"/>
    </row>
    <row r="3265" spans="1:4" x14ac:dyDescent="0.25">
      <c r="A3265" s="62"/>
      <c r="D3265" s="62"/>
    </row>
    <row r="3266" spans="1:4" x14ac:dyDescent="0.25">
      <c r="A3266" s="62"/>
      <c r="D3266" s="62"/>
    </row>
    <row r="3267" spans="1:4" x14ac:dyDescent="0.25">
      <c r="A3267" s="62"/>
      <c r="D3267" s="62"/>
    </row>
    <row r="3268" spans="1:4" x14ac:dyDescent="0.25">
      <c r="A3268" s="62"/>
      <c r="D3268" s="62"/>
    </row>
    <row r="3269" spans="1:4" x14ac:dyDescent="0.25">
      <c r="A3269" s="62"/>
      <c r="D3269" s="62"/>
    </row>
    <row r="3270" spans="1:4" x14ac:dyDescent="0.25">
      <c r="A3270" s="62"/>
      <c r="D3270" s="62"/>
    </row>
    <row r="3271" spans="1:4" x14ac:dyDescent="0.25">
      <c r="A3271" s="62"/>
      <c r="D3271" s="62"/>
    </row>
    <row r="3272" spans="1:4" x14ac:dyDescent="0.25">
      <c r="A3272" s="62"/>
      <c r="D3272" s="62"/>
    </row>
    <row r="3273" spans="1:4" x14ac:dyDescent="0.25">
      <c r="A3273" s="62"/>
      <c r="D3273" s="62"/>
    </row>
    <row r="3274" spans="1:4" x14ac:dyDescent="0.25">
      <c r="A3274" s="62"/>
      <c r="D3274" s="62"/>
    </row>
    <row r="3275" spans="1:4" x14ac:dyDescent="0.25">
      <c r="A3275" s="62"/>
      <c r="D3275" s="62"/>
    </row>
    <row r="3276" spans="1:4" x14ac:dyDescent="0.25">
      <c r="A3276" s="62"/>
      <c r="D3276" s="62"/>
    </row>
    <row r="3277" spans="1:4" x14ac:dyDescent="0.25">
      <c r="A3277" s="62"/>
      <c r="D3277" s="62"/>
    </row>
    <row r="3278" spans="1:4" x14ac:dyDescent="0.25">
      <c r="A3278" s="62"/>
      <c r="D3278" s="62"/>
    </row>
    <row r="3279" spans="1:4" x14ac:dyDescent="0.25">
      <c r="A3279" s="62"/>
      <c r="D3279" s="62"/>
    </row>
    <row r="3280" spans="1:4" x14ac:dyDescent="0.25">
      <c r="A3280" s="62"/>
      <c r="D3280" s="62"/>
    </row>
    <row r="3281" spans="1:4" x14ac:dyDescent="0.25">
      <c r="A3281" s="62"/>
      <c r="D3281" s="62"/>
    </row>
    <row r="3282" spans="1:4" x14ac:dyDescent="0.25">
      <c r="A3282" s="62"/>
      <c r="D3282" s="62"/>
    </row>
    <row r="3283" spans="1:4" x14ac:dyDescent="0.25">
      <c r="A3283" s="62"/>
      <c r="D3283" s="62"/>
    </row>
    <row r="3284" spans="1:4" x14ac:dyDescent="0.25">
      <c r="A3284" s="62"/>
      <c r="D3284" s="62"/>
    </row>
    <row r="3285" spans="1:4" x14ac:dyDescent="0.25">
      <c r="A3285" s="62"/>
      <c r="D3285" s="62"/>
    </row>
    <row r="3286" spans="1:4" x14ac:dyDescent="0.25">
      <c r="A3286" s="62"/>
      <c r="D3286" s="62"/>
    </row>
    <row r="3287" spans="1:4" x14ac:dyDescent="0.25">
      <c r="A3287" s="62"/>
      <c r="D3287" s="62"/>
    </row>
    <row r="3288" spans="1:4" x14ac:dyDescent="0.25">
      <c r="A3288" s="62"/>
      <c r="D3288" s="62"/>
    </row>
    <row r="3289" spans="1:4" x14ac:dyDescent="0.25">
      <c r="A3289" s="62"/>
      <c r="D3289" s="62"/>
    </row>
    <row r="3290" spans="1:4" x14ac:dyDescent="0.25">
      <c r="A3290" s="62"/>
      <c r="D3290" s="62"/>
    </row>
    <row r="3291" spans="1:4" x14ac:dyDescent="0.25">
      <c r="A3291" s="62"/>
      <c r="D3291" s="62"/>
    </row>
    <row r="3292" spans="1:4" x14ac:dyDescent="0.25">
      <c r="A3292" s="62"/>
      <c r="D3292" s="62"/>
    </row>
    <row r="3293" spans="1:4" x14ac:dyDescent="0.25">
      <c r="A3293" s="62"/>
      <c r="D3293" s="62"/>
    </row>
    <row r="3294" spans="1:4" x14ac:dyDescent="0.25">
      <c r="A3294" s="62"/>
      <c r="D3294" s="62"/>
    </row>
    <row r="3295" spans="1:4" x14ac:dyDescent="0.25">
      <c r="A3295" s="62"/>
      <c r="D3295" s="62"/>
    </row>
    <row r="3296" spans="1:4" x14ac:dyDescent="0.25">
      <c r="A3296" s="62"/>
      <c r="D3296" s="62"/>
    </row>
    <row r="3297" spans="1:4" x14ac:dyDescent="0.25">
      <c r="A3297" s="62"/>
      <c r="D3297" s="62"/>
    </row>
    <row r="3298" spans="1:4" x14ac:dyDescent="0.25">
      <c r="A3298" s="62"/>
      <c r="D3298" s="62"/>
    </row>
    <row r="3299" spans="1:4" x14ac:dyDescent="0.25">
      <c r="A3299" s="62"/>
      <c r="D3299" s="62"/>
    </row>
    <row r="3300" spans="1:4" x14ac:dyDescent="0.25">
      <c r="A3300" s="62"/>
      <c r="D3300" s="62"/>
    </row>
    <row r="3301" spans="1:4" x14ac:dyDescent="0.25">
      <c r="A3301" s="62"/>
      <c r="D3301" s="62"/>
    </row>
    <row r="3302" spans="1:4" x14ac:dyDescent="0.25">
      <c r="A3302" s="62"/>
      <c r="D3302" s="62"/>
    </row>
    <row r="3303" spans="1:4" x14ac:dyDescent="0.25">
      <c r="A3303" s="62"/>
      <c r="D3303" s="62"/>
    </row>
    <row r="3304" spans="1:4" x14ac:dyDescent="0.25">
      <c r="A3304" s="62"/>
      <c r="D3304" s="62"/>
    </row>
    <row r="3305" spans="1:4" x14ac:dyDescent="0.25">
      <c r="A3305" s="62"/>
      <c r="D3305" s="62"/>
    </row>
    <row r="3306" spans="1:4" x14ac:dyDescent="0.25">
      <c r="A3306" s="62"/>
      <c r="D3306" s="62"/>
    </row>
    <row r="3307" spans="1:4" x14ac:dyDescent="0.25">
      <c r="A3307" s="62"/>
      <c r="D3307" s="62"/>
    </row>
    <row r="3308" spans="1:4" x14ac:dyDescent="0.25">
      <c r="A3308" s="62"/>
      <c r="D3308" s="62"/>
    </row>
    <row r="3309" spans="1:4" x14ac:dyDescent="0.25">
      <c r="A3309" s="62"/>
      <c r="D3309" s="62"/>
    </row>
    <row r="3310" spans="1:4" x14ac:dyDescent="0.25">
      <c r="A3310" s="62"/>
      <c r="D3310" s="62"/>
    </row>
    <row r="3311" spans="1:4" x14ac:dyDescent="0.25">
      <c r="A3311" s="62"/>
      <c r="D3311" s="62"/>
    </row>
    <row r="3312" spans="1:4" x14ac:dyDescent="0.25">
      <c r="A3312" s="62"/>
      <c r="D3312" s="62"/>
    </row>
    <row r="3313" spans="1:4" x14ac:dyDescent="0.25">
      <c r="A3313" s="62"/>
      <c r="D3313" s="62"/>
    </row>
    <row r="3314" spans="1:4" x14ac:dyDescent="0.25">
      <c r="A3314" s="62"/>
      <c r="D3314" s="62"/>
    </row>
    <row r="3315" spans="1:4" x14ac:dyDescent="0.25">
      <c r="A3315" s="62"/>
      <c r="D3315" s="62"/>
    </row>
    <row r="3316" spans="1:4" x14ac:dyDescent="0.25">
      <c r="A3316" s="62"/>
      <c r="D3316" s="62"/>
    </row>
    <row r="3317" spans="1:4" x14ac:dyDescent="0.25">
      <c r="A3317" s="62"/>
      <c r="D3317" s="62"/>
    </row>
    <row r="3318" spans="1:4" x14ac:dyDescent="0.25">
      <c r="A3318" s="62"/>
      <c r="D3318" s="62"/>
    </row>
    <row r="3319" spans="1:4" x14ac:dyDescent="0.25">
      <c r="A3319" s="62"/>
      <c r="D3319" s="62"/>
    </row>
    <row r="3320" spans="1:4" x14ac:dyDescent="0.25">
      <c r="A3320" s="62"/>
      <c r="D3320" s="62"/>
    </row>
    <row r="3321" spans="1:4" x14ac:dyDescent="0.25">
      <c r="A3321" s="62"/>
      <c r="D3321" s="62"/>
    </row>
    <row r="3322" spans="1:4" x14ac:dyDescent="0.25">
      <c r="A3322" s="62"/>
      <c r="D3322" s="62"/>
    </row>
    <row r="3323" spans="1:4" x14ac:dyDescent="0.25">
      <c r="A3323" s="62"/>
      <c r="D3323" s="62"/>
    </row>
    <row r="3324" spans="1:4" x14ac:dyDescent="0.25">
      <c r="A3324" s="62"/>
      <c r="D3324" s="62"/>
    </row>
    <row r="3325" spans="1:4" x14ac:dyDescent="0.25">
      <c r="A3325" s="62"/>
      <c r="D3325" s="62"/>
    </row>
    <row r="3326" spans="1:4" x14ac:dyDescent="0.25">
      <c r="A3326" s="62"/>
      <c r="D3326" s="62"/>
    </row>
    <row r="3327" spans="1:4" x14ac:dyDescent="0.25">
      <c r="A3327" s="62"/>
      <c r="D3327" s="62"/>
    </row>
    <row r="3328" spans="1:4" x14ac:dyDescent="0.25">
      <c r="A3328" s="62"/>
      <c r="D3328" s="62"/>
    </row>
    <row r="3329" spans="1:4" x14ac:dyDescent="0.25">
      <c r="A3329" s="62"/>
      <c r="D3329" s="62"/>
    </row>
    <row r="3330" spans="1:4" x14ac:dyDescent="0.25">
      <c r="A3330" s="62"/>
      <c r="D3330" s="62"/>
    </row>
    <row r="3331" spans="1:4" x14ac:dyDescent="0.25">
      <c r="A3331" s="62"/>
      <c r="D3331" s="62"/>
    </row>
    <row r="3332" spans="1:4" x14ac:dyDescent="0.25">
      <c r="A3332" s="62"/>
      <c r="D3332" s="62"/>
    </row>
    <row r="3333" spans="1:4" x14ac:dyDescent="0.25">
      <c r="A3333" s="62"/>
      <c r="D3333" s="62"/>
    </row>
    <row r="3334" spans="1:4" x14ac:dyDescent="0.25">
      <c r="A3334" s="62"/>
      <c r="D3334" s="62"/>
    </row>
    <row r="3335" spans="1:4" x14ac:dyDescent="0.25">
      <c r="A3335" s="62"/>
      <c r="D3335" s="62"/>
    </row>
    <row r="3336" spans="1:4" x14ac:dyDescent="0.25">
      <c r="A3336" s="62"/>
      <c r="D3336" s="62"/>
    </row>
    <row r="3337" spans="1:4" x14ac:dyDescent="0.25">
      <c r="A3337" s="62"/>
      <c r="D3337" s="62"/>
    </row>
    <row r="3338" spans="1:4" x14ac:dyDescent="0.25">
      <c r="A3338" s="62"/>
      <c r="D3338" s="62"/>
    </row>
    <row r="3339" spans="1:4" x14ac:dyDescent="0.25">
      <c r="A3339" s="62"/>
      <c r="D3339" s="62"/>
    </row>
    <row r="3340" spans="1:4" x14ac:dyDescent="0.25">
      <c r="A3340" s="62"/>
      <c r="D3340" s="62"/>
    </row>
    <row r="3341" spans="1:4" x14ac:dyDescent="0.25">
      <c r="A3341" s="62"/>
      <c r="D3341" s="62"/>
    </row>
    <row r="3342" spans="1:4" x14ac:dyDescent="0.25">
      <c r="A3342" s="62"/>
      <c r="D3342" s="62"/>
    </row>
    <row r="3343" spans="1:4" x14ac:dyDescent="0.25">
      <c r="A3343" s="62"/>
      <c r="D3343" s="62"/>
    </row>
    <row r="3344" spans="1:4" x14ac:dyDescent="0.25">
      <c r="A3344" s="62"/>
      <c r="D3344" s="62"/>
    </row>
    <row r="3345" spans="1:4" x14ac:dyDescent="0.25">
      <c r="A3345" s="62"/>
      <c r="D3345" s="62"/>
    </row>
    <row r="3346" spans="1:4" x14ac:dyDescent="0.25">
      <c r="A3346" s="62"/>
      <c r="D3346" s="62"/>
    </row>
    <row r="3347" spans="1:4" x14ac:dyDescent="0.25">
      <c r="A3347" s="62"/>
      <c r="D3347" s="62"/>
    </row>
    <row r="3348" spans="1:4" x14ac:dyDescent="0.25">
      <c r="A3348" s="62"/>
      <c r="D3348" s="62"/>
    </row>
    <row r="3349" spans="1:4" x14ac:dyDescent="0.25">
      <c r="A3349" s="62"/>
      <c r="D3349" s="62"/>
    </row>
    <row r="3350" spans="1:4" x14ac:dyDescent="0.25">
      <c r="A3350" s="62"/>
      <c r="D3350" s="62"/>
    </row>
    <row r="3351" spans="1:4" x14ac:dyDescent="0.25">
      <c r="A3351" s="62"/>
      <c r="D3351" s="62"/>
    </row>
    <row r="3352" spans="1:4" x14ac:dyDescent="0.25">
      <c r="A3352" s="62"/>
      <c r="D3352" s="62"/>
    </row>
    <row r="3353" spans="1:4" x14ac:dyDescent="0.25">
      <c r="A3353" s="62"/>
      <c r="D3353" s="62"/>
    </row>
    <row r="3354" spans="1:4" x14ac:dyDescent="0.25">
      <c r="A3354" s="62"/>
      <c r="D3354" s="62"/>
    </row>
    <row r="3355" spans="1:4" x14ac:dyDescent="0.25">
      <c r="A3355" s="62"/>
      <c r="D3355" s="62"/>
    </row>
    <row r="3356" spans="1:4" x14ac:dyDescent="0.25">
      <c r="A3356" s="62"/>
      <c r="D3356" s="62"/>
    </row>
    <row r="3357" spans="1:4" x14ac:dyDescent="0.25">
      <c r="A3357" s="62"/>
      <c r="D3357" s="62"/>
    </row>
    <row r="3358" spans="1:4" x14ac:dyDescent="0.25">
      <c r="A3358" s="62"/>
      <c r="D3358" s="62"/>
    </row>
    <row r="3359" spans="1:4" x14ac:dyDescent="0.25">
      <c r="A3359" s="62"/>
      <c r="D3359" s="62"/>
    </row>
    <row r="3360" spans="1:4" x14ac:dyDescent="0.25">
      <c r="A3360" s="62"/>
      <c r="D3360" s="62"/>
    </row>
    <row r="3361" spans="1:4" x14ac:dyDescent="0.25">
      <c r="A3361" s="62"/>
      <c r="D3361" s="62"/>
    </row>
    <row r="3362" spans="1:4" x14ac:dyDescent="0.25">
      <c r="A3362" s="62"/>
      <c r="D3362" s="62"/>
    </row>
    <row r="3363" spans="1:4" x14ac:dyDescent="0.25">
      <c r="A3363" s="62"/>
      <c r="D3363" s="62"/>
    </row>
    <row r="3364" spans="1:4" x14ac:dyDescent="0.25">
      <c r="A3364" s="62"/>
      <c r="D3364" s="62"/>
    </row>
    <row r="3365" spans="1:4" x14ac:dyDescent="0.25">
      <c r="A3365" s="62"/>
      <c r="D3365" s="62"/>
    </row>
    <row r="3366" spans="1:4" x14ac:dyDescent="0.25">
      <c r="A3366" s="62"/>
      <c r="D3366" s="62"/>
    </row>
    <row r="3367" spans="1:4" x14ac:dyDescent="0.25">
      <c r="A3367" s="62"/>
      <c r="D3367" s="62"/>
    </row>
    <row r="3368" spans="1:4" x14ac:dyDescent="0.25">
      <c r="A3368" s="62"/>
      <c r="D3368" s="62"/>
    </row>
    <row r="3369" spans="1:4" x14ac:dyDescent="0.25">
      <c r="A3369" s="62"/>
      <c r="D3369" s="62"/>
    </row>
    <row r="3370" spans="1:4" x14ac:dyDescent="0.25">
      <c r="A3370" s="62"/>
      <c r="D3370" s="62"/>
    </row>
    <row r="3371" spans="1:4" x14ac:dyDescent="0.25">
      <c r="A3371" s="62"/>
      <c r="D3371" s="62"/>
    </row>
    <row r="3372" spans="1:4" x14ac:dyDescent="0.25">
      <c r="A3372" s="62"/>
      <c r="D3372" s="62"/>
    </row>
    <row r="3373" spans="1:4" x14ac:dyDescent="0.25">
      <c r="A3373" s="62"/>
      <c r="D3373" s="62"/>
    </row>
    <row r="3374" spans="1:4" x14ac:dyDescent="0.25">
      <c r="A3374" s="62"/>
      <c r="D3374" s="62"/>
    </row>
    <row r="3375" spans="1:4" x14ac:dyDescent="0.25">
      <c r="A3375" s="62"/>
      <c r="D3375" s="62"/>
    </row>
    <row r="3376" spans="1:4" x14ac:dyDescent="0.25">
      <c r="A3376" s="62"/>
      <c r="D3376" s="62"/>
    </row>
    <row r="3377" spans="1:4" x14ac:dyDescent="0.25">
      <c r="A3377" s="62"/>
      <c r="D3377" s="62"/>
    </row>
    <row r="3378" spans="1:4" x14ac:dyDescent="0.25">
      <c r="A3378" s="62"/>
      <c r="D3378" s="62"/>
    </row>
    <row r="3379" spans="1:4" x14ac:dyDescent="0.25">
      <c r="A3379" s="62"/>
      <c r="D3379" s="62"/>
    </row>
    <row r="3380" spans="1:4" x14ac:dyDescent="0.25">
      <c r="A3380" s="62"/>
      <c r="D3380" s="62"/>
    </row>
    <row r="3381" spans="1:4" x14ac:dyDescent="0.25">
      <c r="A3381" s="62"/>
      <c r="D3381" s="62"/>
    </row>
    <row r="3382" spans="1:4" x14ac:dyDescent="0.25">
      <c r="A3382" s="62"/>
      <c r="D3382" s="62"/>
    </row>
    <row r="3383" spans="1:4" x14ac:dyDescent="0.25">
      <c r="A3383" s="62"/>
      <c r="D3383" s="62"/>
    </row>
    <row r="3384" spans="1:4" x14ac:dyDescent="0.25">
      <c r="A3384" s="62"/>
      <c r="D3384" s="62"/>
    </row>
    <row r="3385" spans="1:4" x14ac:dyDescent="0.25">
      <c r="A3385" s="62"/>
      <c r="D3385" s="62"/>
    </row>
    <row r="3386" spans="1:4" x14ac:dyDescent="0.25">
      <c r="A3386" s="62"/>
      <c r="D3386" s="62"/>
    </row>
    <row r="3387" spans="1:4" x14ac:dyDescent="0.25">
      <c r="A3387" s="62"/>
      <c r="D3387" s="62"/>
    </row>
    <row r="3388" spans="1:4" x14ac:dyDescent="0.25">
      <c r="A3388" s="62"/>
      <c r="D3388" s="62"/>
    </row>
    <row r="3389" spans="1:4" x14ac:dyDescent="0.25">
      <c r="A3389" s="62"/>
      <c r="D3389" s="62"/>
    </row>
    <row r="3390" spans="1:4" x14ac:dyDescent="0.25">
      <c r="A3390" s="62"/>
      <c r="D3390" s="62"/>
    </row>
    <row r="3391" spans="1:4" x14ac:dyDescent="0.25">
      <c r="A3391" s="62"/>
      <c r="D3391" s="62"/>
    </row>
    <row r="3392" spans="1:4" x14ac:dyDescent="0.25">
      <c r="A3392" s="62"/>
      <c r="D3392" s="62"/>
    </row>
    <row r="3393" spans="1:4" x14ac:dyDescent="0.25">
      <c r="A3393" s="62"/>
      <c r="D3393" s="62"/>
    </row>
    <row r="3394" spans="1:4" x14ac:dyDescent="0.25">
      <c r="A3394" s="62"/>
      <c r="D3394" s="62"/>
    </row>
    <row r="3395" spans="1:4" x14ac:dyDescent="0.25">
      <c r="A3395" s="62"/>
      <c r="D3395" s="62"/>
    </row>
    <row r="3396" spans="1:4" x14ac:dyDescent="0.25">
      <c r="A3396" s="62"/>
      <c r="D3396" s="62"/>
    </row>
    <row r="3397" spans="1:4" x14ac:dyDescent="0.25">
      <c r="A3397" s="62"/>
      <c r="D3397" s="62"/>
    </row>
    <row r="3398" spans="1:4" x14ac:dyDescent="0.25">
      <c r="A3398" s="62"/>
      <c r="D3398" s="62"/>
    </row>
    <row r="3399" spans="1:4" x14ac:dyDescent="0.25">
      <c r="A3399" s="62"/>
      <c r="D3399" s="62"/>
    </row>
    <row r="3400" spans="1:4" x14ac:dyDescent="0.25">
      <c r="A3400" s="62"/>
      <c r="D3400" s="62"/>
    </row>
    <row r="3401" spans="1:4" x14ac:dyDescent="0.25">
      <c r="A3401" s="62"/>
      <c r="D3401" s="62"/>
    </row>
    <row r="3402" spans="1:4" x14ac:dyDescent="0.25">
      <c r="A3402" s="62"/>
      <c r="D3402" s="62"/>
    </row>
    <row r="3403" spans="1:4" x14ac:dyDescent="0.25">
      <c r="A3403" s="62"/>
      <c r="D3403" s="62"/>
    </row>
    <row r="3404" spans="1:4" x14ac:dyDescent="0.25">
      <c r="A3404" s="62"/>
      <c r="D3404" s="62"/>
    </row>
    <row r="3405" spans="1:4" x14ac:dyDescent="0.25">
      <c r="A3405" s="62"/>
      <c r="D3405" s="62"/>
    </row>
    <row r="3406" spans="1:4" x14ac:dyDescent="0.25">
      <c r="A3406" s="62"/>
      <c r="D3406" s="62"/>
    </row>
    <row r="3407" spans="1:4" x14ac:dyDescent="0.25">
      <c r="A3407" s="62"/>
      <c r="D3407" s="62"/>
    </row>
    <row r="3408" spans="1:4" x14ac:dyDescent="0.25">
      <c r="A3408" s="62"/>
      <c r="D3408" s="62"/>
    </row>
    <row r="3409" spans="1:4" x14ac:dyDescent="0.25">
      <c r="A3409" s="62"/>
      <c r="D3409" s="62"/>
    </row>
    <row r="3410" spans="1:4" x14ac:dyDescent="0.25">
      <c r="A3410" s="62"/>
      <c r="D3410" s="62"/>
    </row>
    <row r="3411" spans="1:4" x14ac:dyDescent="0.25">
      <c r="A3411" s="62"/>
      <c r="D3411" s="62"/>
    </row>
    <row r="3412" spans="1:4" x14ac:dyDescent="0.25">
      <c r="A3412" s="62"/>
      <c r="D3412" s="62"/>
    </row>
    <row r="3413" spans="1:4" x14ac:dyDescent="0.25">
      <c r="A3413" s="62"/>
      <c r="D3413" s="62"/>
    </row>
    <row r="3414" spans="1:4" x14ac:dyDescent="0.25">
      <c r="A3414" s="62"/>
      <c r="D3414" s="62"/>
    </row>
    <row r="3415" spans="1:4" x14ac:dyDescent="0.25">
      <c r="A3415" s="62"/>
      <c r="D3415" s="62"/>
    </row>
    <row r="3416" spans="1:4" x14ac:dyDescent="0.25">
      <c r="A3416" s="62"/>
      <c r="D3416" s="62"/>
    </row>
    <row r="3417" spans="1:4" x14ac:dyDescent="0.25">
      <c r="A3417" s="62"/>
      <c r="D3417" s="62"/>
    </row>
    <row r="3418" spans="1:4" x14ac:dyDescent="0.25">
      <c r="A3418" s="62"/>
      <c r="D3418" s="62"/>
    </row>
    <row r="3419" spans="1:4" x14ac:dyDescent="0.25">
      <c r="A3419" s="62"/>
      <c r="D3419" s="62"/>
    </row>
    <row r="3420" spans="1:4" x14ac:dyDescent="0.25">
      <c r="A3420" s="62"/>
      <c r="D3420" s="62"/>
    </row>
    <row r="3421" spans="1:4" x14ac:dyDescent="0.25">
      <c r="A3421" s="62"/>
      <c r="D3421" s="62"/>
    </row>
    <row r="3422" spans="1:4" x14ac:dyDescent="0.25">
      <c r="A3422" s="62"/>
      <c r="D3422" s="62"/>
    </row>
    <row r="3423" spans="1:4" x14ac:dyDescent="0.25">
      <c r="A3423" s="62"/>
      <c r="D3423" s="62"/>
    </row>
    <row r="3424" spans="1:4" x14ac:dyDescent="0.25">
      <c r="A3424" s="62"/>
      <c r="D3424" s="62"/>
    </row>
    <row r="3425" spans="1:4" x14ac:dyDescent="0.25">
      <c r="A3425" s="62"/>
      <c r="D3425" s="62"/>
    </row>
    <row r="3426" spans="1:4" x14ac:dyDescent="0.25">
      <c r="A3426" s="62"/>
      <c r="D3426" s="62"/>
    </row>
    <row r="3427" spans="1:4" x14ac:dyDescent="0.25">
      <c r="A3427" s="62"/>
      <c r="D3427" s="62"/>
    </row>
    <row r="3428" spans="1:4" x14ac:dyDescent="0.25">
      <c r="A3428" s="62"/>
      <c r="D3428" s="62"/>
    </row>
    <row r="3429" spans="1:4" x14ac:dyDescent="0.25">
      <c r="A3429" s="62"/>
      <c r="D3429" s="62"/>
    </row>
    <row r="3430" spans="1:4" x14ac:dyDescent="0.25">
      <c r="A3430" s="62"/>
      <c r="D3430" s="62"/>
    </row>
    <row r="3431" spans="1:4" x14ac:dyDescent="0.25">
      <c r="A3431" s="62"/>
      <c r="D3431" s="62"/>
    </row>
    <row r="3432" spans="1:4" x14ac:dyDescent="0.25">
      <c r="A3432" s="62"/>
      <c r="D3432" s="62"/>
    </row>
    <row r="3433" spans="1:4" x14ac:dyDescent="0.25">
      <c r="A3433" s="62"/>
      <c r="D3433" s="62"/>
    </row>
    <row r="3434" spans="1:4" x14ac:dyDescent="0.25">
      <c r="A3434" s="62"/>
      <c r="D3434" s="62"/>
    </row>
    <row r="3435" spans="1:4" x14ac:dyDescent="0.25">
      <c r="A3435" s="62"/>
      <c r="D3435" s="62"/>
    </row>
    <row r="3436" spans="1:4" x14ac:dyDescent="0.25">
      <c r="A3436" s="62"/>
      <c r="D3436" s="62"/>
    </row>
    <row r="3437" spans="1:4" x14ac:dyDescent="0.25">
      <c r="A3437" s="62"/>
      <c r="D3437" s="62"/>
    </row>
    <row r="3438" spans="1:4" x14ac:dyDescent="0.25">
      <c r="A3438" s="62"/>
      <c r="D3438" s="62"/>
    </row>
    <row r="3439" spans="1:4" x14ac:dyDescent="0.25">
      <c r="A3439" s="62"/>
      <c r="D3439" s="62"/>
    </row>
    <row r="3440" spans="1:4" x14ac:dyDescent="0.25">
      <c r="A3440" s="62"/>
      <c r="D3440" s="62"/>
    </row>
    <row r="3441" spans="1:4" x14ac:dyDescent="0.25">
      <c r="A3441" s="62"/>
      <c r="D3441" s="62"/>
    </row>
    <row r="3442" spans="1:4" x14ac:dyDescent="0.25">
      <c r="A3442" s="62"/>
      <c r="D3442" s="62"/>
    </row>
    <row r="3443" spans="1:4" x14ac:dyDescent="0.25">
      <c r="A3443" s="62"/>
      <c r="D3443" s="62"/>
    </row>
    <row r="3444" spans="1:4" x14ac:dyDescent="0.25">
      <c r="A3444" s="62"/>
      <c r="D3444" s="62"/>
    </row>
    <row r="3445" spans="1:4" x14ac:dyDescent="0.25">
      <c r="A3445" s="62"/>
      <c r="D3445" s="62"/>
    </row>
    <row r="3446" spans="1:4" x14ac:dyDescent="0.25">
      <c r="A3446" s="62"/>
      <c r="D3446" s="62"/>
    </row>
    <row r="3447" spans="1:4" x14ac:dyDescent="0.25">
      <c r="A3447" s="62"/>
      <c r="D3447" s="62"/>
    </row>
    <row r="3448" spans="1:4" x14ac:dyDescent="0.25">
      <c r="A3448" s="62"/>
      <c r="D3448" s="62"/>
    </row>
    <row r="3449" spans="1:4" x14ac:dyDescent="0.25">
      <c r="A3449" s="62"/>
      <c r="D3449" s="62"/>
    </row>
    <row r="3450" spans="1:4" x14ac:dyDescent="0.25">
      <c r="A3450" s="62"/>
      <c r="D3450" s="62"/>
    </row>
    <row r="3451" spans="1:4" x14ac:dyDescent="0.25">
      <c r="A3451" s="62"/>
      <c r="D3451" s="62"/>
    </row>
    <row r="3452" spans="1:4" x14ac:dyDescent="0.25">
      <c r="A3452" s="62"/>
      <c r="D3452" s="62"/>
    </row>
    <row r="3453" spans="1:4" x14ac:dyDescent="0.25">
      <c r="A3453" s="62"/>
      <c r="D3453" s="62"/>
    </row>
    <row r="3454" spans="1:4" x14ac:dyDescent="0.25">
      <c r="A3454" s="62"/>
      <c r="D3454" s="62"/>
    </row>
    <row r="3455" spans="1:4" x14ac:dyDescent="0.25">
      <c r="A3455" s="62"/>
      <c r="D3455" s="62"/>
    </row>
    <row r="3456" spans="1:4" x14ac:dyDescent="0.25">
      <c r="A3456" s="62"/>
      <c r="D3456" s="62"/>
    </row>
    <row r="3457" spans="1:4" x14ac:dyDescent="0.25">
      <c r="A3457" s="62"/>
      <c r="D3457" s="62"/>
    </row>
    <row r="3458" spans="1:4" x14ac:dyDescent="0.25">
      <c r="A3458" s="62"/>
      <c r="D3458" s="62"/>
    </row>
    <row r="3459" spans="1:4" x14ac:dyDescent="0.25">
      <c r="A3459" s="62"/>
      <c r="D3459" s="62"/>
    </row>
    <row r="3460" spans="1:4" x14ac:dyDescent="0.25">
      <c r="A3460" s="62"/>
      <c r="D3460" s="62"/>
    </row>
    <row r="3461" spans="1:4" x14ac:dyDescent="0.25">
      <c r="A3461" s="62"/>
      <c r="D3461" s="62"/>
    </row>
    <row r="3462" spans="1:4" x14ac:dyDescent="0.25">
      <c r="A3462" s="62"/>
      <c r="D3462" s="62"/>
    </row>
    <row r="3463" spans="1:4" x14ac:dyDescent="0.25">
      <c r="A3463" s="62"/>
      <c r="D3463" s="62"/>
    </row>
    <row r="3464" spans="1:4" x14ac:dyDescent="0.25">
      <c r="A3464" s="62"/>
      <c r="D3464" s="62"/>
    </row>
    <row r="3465" spans="1:4" x14ac:dyDescent="0.25">
      <c r="A3465" s="62"/>
      <c r="D3465" s="62"/>
    </row>
    <row r="3466" spans="1:4" x14ac:dyDescent="0.25">
      <c r="A3466" s="62"/>
      <c r="D3466" s="62"/>
    </row>
    <row r="3467" spans="1:4" x14ac:dyDescent="0.25">
      <c r="A3467" s="62"/>
      <c r="D3467" s="62"/>
    </row>
    <row r="3468" spans="1:4" x14ac:dyDescent="0.25">
      <c r="A3468" s="62"/>
      <c r="D3468" s="62"/>
    </row>
    <row r="3469" spans="1:4" x14ac:dyDescent="0.25">
      <c r="A3469" s="62"/>
      <c r="D3469" s="62"/>
    </row>
    <row r="3470" spans="1:4" x14ac:dyDescent="0.25">
      <c r="A3470" s="62"/>
      <c r="D3470" s="62"/>
    </row>
    <row r="3471" spans="1:4" x14ac:dyDescent="0.25">
      <c r="A3471" s="62"/>
      <c r="D3471" s="62"/>
    </row>
    <row r="3472" spans="1:4" x14ac:dyDescent="0.25">
      <c r="A3472" s="62"/>
      <c r="D3472" s="62"/>
    </row>
    <row r="3473" spans="1:4" x14ac:dyDescent="0.25">
      <c r="A3473" s="62"/>
      <c r="D3473" s="62"/>
    </row>
    <row r="3474" spans="1:4" x14ac:dyDescent="0.25">
      <c r="A3474" s="62"/>
      <c r="D3474" s="62"/>
    </row>
    <row r="3475" spans="1:4" x14ac:dyDescent="0.25">
      <c r="A3475" s="62"/>
      <c r="D3475" s="62"/>
    </row>
    <row r="3476" spans="1:4" x14ac:dyDescent="0.25">
      <c r="A3476" s="62"/>
      <c r="D3476" s="62"/>
    </row>
    <row r="3477" spans="1:4" x14ac:dyDescent="0.25">
      <c r="A3477" s="62"/>
      <c r="D3477" s="62"/>
    </row>
    <row r="3478" spans="1:4" x14ac:dyDescent="0.25">
      <c r="A3478" s="62"/>
      <c r="D3478" s="62"/>
    </row>
    <row r="3479" spans="1:4" x14ac:dyDescent="0.25">
      <c r="A3479" s="62"/>
      <c r="D3479" s="62"/>
    </row>
    <row r="3480" spans="1:4" x14ac:dyDescent="0.25">
      <c r="A3480" s="62"/>
      <c r="D3480" s="62"/>
    </row>
    <row r="3481" spans="1:4" x14ac:dyDescent="0.25">
      <c r="A3481" s="62"/>
      <c r="D3481" s="62"/>
    </row>
    <row r="3482" spans="1:4" x14ac:dyDescent="0.25">
      <c r="A3482" s="62"/>
      <c r="D3482" s="62"/>
    </row>
    <row r="3483" spans="1:4" x14ac:dyDescent="0.25">
      <c r="A3483" s="62"/>
      <c r="D3483" s="62"/>
    </row>
    <row r="3484" spans="1:4" x14ac:dyDescent="0.25">
      <c r="A3484" s="62"/>
      <c r="D3484" s="62"/>
    </row>
    <row r="3485" spans="1:4" x14ac:dyDescent="0.25">
      <c r="A3485" s="62"/>
      <c r="D3485" s="62"/>
    </row>
    <row r="3486" spans="1:4" x14ac:dyDescent="0.25">
      <c r="A3486" s="62"/>
      <c r="D3486" s="62"/>
    </row>
    <row r="3487" spans="1:4" x14ac:dyDescent="0.25">
      <c r="A3487" s="62"/>
      <c r="D3487" s="62"/>
    </row>
    <row r="3488" spans="1:4" x14ac:dyDescent="0.25">
      <c r="A3488" s="62"/>
      <c r="D3488" s="62"/>
    </row>
    <row r="3489" spans="1:4" x14ac:dyDescent="0.25">
      <c r="A3489" s="62"/>
      <c r="D3489" s="62"/>
    </row>
    <row r="3490" spans="1:4" x14ac:dyDescent="0.25">
      <c r="A3490" s="62"/>
      <c r="D3490" s="62"/>
    </row>
    <row r="3491" spans="1:4" x14ac:dyDescent="0.25">
      <c r="A3491" s="62"/>
      <c r="D3491" s="62"/>
    </row>
    <row r="3492" spans="1:4" x14ac:dyDescent="0.25">
      <c r="A3492" s="62"/>
      <c r="D3492" s="62"/>
    </row>
    <row r="3493" spans="1:4" x14ac:dyDescent="0.25">
      <c r="A3493" s="62"/>
      <c r="D3493" s="62"/>
    </row>
    <row r="3494" spans="1:4" x14ac:dyDescent="0.25">
      <c r="A3494" s="62"/>
      <c r="D3494" s="62"/>
    </row>
    <row r="3495" spans="1:4" x14ac:dyDescent="0.25">
      <c r="A3495" s="62"/>
      <c r="D3495" s="62"/>
    </row>
    <row r="3496" spans="1:4" x14ac:dyDescent="0.25">
      <c r="A3496" s="62"/>
      <c r="D3496" s="62"/>
    </row>
    <row r="3497" spans="1:4" x14ac:dyDescent="0.25">
      <c r="A3497" s="62"/>
      <c r="D3497" s="62"/>
    </row>
    <row r="3498" spans="1:4" x14ac:dyDescent="0.25">
      <c r="A3498" s="62"/>
      <c r="D3498" s="62"/>
    </row>
    <row r="3499" spans="1:4" x14ac:dyDescent="0.25">
      <c r="A3499" s="62"/>
      <c r="D3499" s="62"/>
    </row>
    <row r="3500" spans="1:4" x14ac:dyDescent="0.25">
      <c r="A3500" s="62"/>
      <c r="D3500" s="62"/>
    </row>
    <row r="3501" spans="1:4" x14ac:dyDescent="0.25">
      <c r="A3501" s="62"/>
      <c r="D3501" s="62"/>
    </row>
    <row r="3502" spans="1:4" x14ac:dyDescent="0.25">
      <c r="A3502" s="62"/>
      <c r="D3502" s="62"/>
    </row>
    <row r="3503" spans="1:4" x14ac:dyDescent="0.25">
      <c r="A3503" s="62"/>
      <c r="D3503" s="62"/>
    </row>
    <row r="3504" spans="1:4" x14ac:dyDescent="0.25">
      <c r="A3504" s="62"/>
      <c r="D3504" s="62"/>
    </row>
    <row r="3505" spans="1:4" x14ac:dyDescent="0.25">
      <c r="A3505" s="62"/>
      <c r="D3505" s="62"/>
    </row>
    <row r="3506" spans="1:4" x14ac:dyDescent="0.25">
      <c r="A3506" s="62"/>
      <c r="D3506" s="62"/>
    </row>
    <row r="3507" spans="1:4" x14ac:dyDescent="0.25">
      <c r="A3507" s="62"/>
      <c r="D3507" s="62"/>
    </row>
    <row r="3508" spans="1:4" x14ac:dyDescent="0.25">
      <c r="A3508" s="62"/>
      <c r="D3508" s="62"/>
    </row>
    <row r="3509" spans="1:4" x14ac:dyDescent="0.25">
      <c r="A3509" s="62"/>
      <c r="D3509" s="62"/>
    </row>
    <row r="3510" spans="1:4" x14ac:dyDescent="0.25">
      <c r="A3510" s="62"/>
      <c r="D3510" s="62"/>
    </row>
    <row r="3511" spans="1:4" x14ac:dyDescent="0.25">
      <c r="A3511" s="62"/>
      <c r="D3511" s="62"/>
    </row>
    <row r="3512" spans="1:4" x14ac:dyDescent="0.25">
      <c r="A3512" s="62"/>
      <c r="D3512" s="62"/>
    </row>
    <row r="3513" spans="1:4" x14ac:dyDescent="0.25">
      <c r="A3513" s="62"/>
      <c r="D3513" s="62"/>
    </row>
    <row r="3514" spans="1:4" x14ac:dyDescent="0.25">
      <c r="A3514" s="62"/>
      <c r="D3514" s="62"/>
    </row>
    <row r="3515" spans="1:4" x14ac:dyDescent="0.25">
      <c r="A3515" s="62"/>
      <c r="D3515" s="62"/>
    </row>
    <row r="3516" spans="1:4" x14ac:dyDescent="0.25">
      <c r="A3516" s="62"/>
      <c r="D3516" s="62"/>
    </row>
    <row r="3517" spans="1:4" x14ac:dyDescent="0.25">
      <c r="A3517" s="62"/>
      <c r="D3517" s="62"/>
    </row>
    <row r="3518" spans="1:4" x14ac:dyDescent="0.25">
      <c r="A3518" s="62"/>
      <c r="D3518" s="62"/>
    </row>
    <row r="3519" spans="1:4" x14ac:dyDescent="0.25">
      <c r="A3519" s="62"/>
      <c r="D3519" s="62"/>
    </row>
    <row r="3520" spans="1:4" x14ac:dyDescent="0.25">
      <c r="A3520" s="62"/>
      <c r="D3520" s="62"/>
    </row>
    <row r="3521" spans="1:4" x14ac:dyDescent="0.25">
      <c r="A3521" s="62"/>
      <c r="D3521" s="62"/>
    </row>
    <row r="3522" spans="1:4" x14ac:dyDescent="0.25">
      <c r="A3522" s="62"/>
      <c r="D3522" s="62"/>
    </row>
    <row r="3523" spans="1:4" x14ac:dyDescent="0.25">
      <c r="A3523" s="62"/>
      <c r="D3523" s="62"/>
    </row>
    <row r="3524" spans="1:4" x14ac:dyDescent="0.25">
      <c r="A3524" s="62"/>
      <c r="D3524" s="62"/>
    </row>
    <row r="3525" spans="1:4" x14ac:dyDescent="0.25">
      <c r="A3525" s="62"/>
      <c r="D3525" s="62"/>
    </row>
    <row r="3526" spans="1:4" x14ac:dyDescent="0.25">
      <c r="A3526" s="62"/>
      <c r="D3526" s="62"/>
    </row>
    <row r="3527" spans="1:4" x14ac:dyDescent="0.25">
      <c r="A3527" s="62"/>
      <c r="D3527" s="62"/>
    </row>
    <row r="3528" spans="1:4" x14ac:dyDescent="0.25">
      <c r="A3528" s="62"/>
      <c r="D3528" s="62"/>
    </row>
    <row r="3529" spans="1:4" x14ac:dyDescent="0.25">
      <c r="A3529" s="62"/>
      <c r="D3529" s="62"/>
    </row>
    <row r="3530" spans="1:4" x14ac:dyDescent="0.25">
      <c r="A3530" s="62"/>
      <c r="D3530" s="62"/>
    </row>
    <row r="3531" spans="1:4" x14ac:dyDescent="0.25">
      <c r="A3531" s="62"/>
      <c r="D3531" s="62"/>
    </row>
    <row r="3532" spans="1:4" x14ac:dyDescent="0.25">
      <c r="A3532" s="62"/>
      <c r="D3532" s="62"/>
    </row>
    <row r="3533" spans="1:4" x14ac:dyDescent="0.25">
      <c r="A3533" s="62"/>
      <c r="D3533" s="62"/>
    </row>
    <row r="3534" spans="1:4" x14ac:dyDescent="0.25">
      <c r="A3534" s="62"/>
      <c r="D3534" s="62"/>
    </row>
    <row r="3535" spans="1:4" x14ac:dyDescent="0.25">
      <c r="A3535" s="62"/>
      <c r="D3535" s="62"/>
    </row>
    <row r="3536" spans="1:4" x14ac:dyDescent="0.25">
      <c r="A3536" s="62"/>
      <c r="D3536" s="62"/>
    </row>
    <row r="3537" spans="1:4" x14ac:dyDescent="0.25">
      <c r="A3537" s="62"/>
      <c r="D3537" s="62"/>
    </row>
    <row r="3538" spans="1:4" x14ac:dyDescent="0.25">
      <c r="A3538" s="62"/>
      <c r="D3538" s="62"/>
    </row>
    <row r="3539" spans="1:4" x14ac:dyDescent="0.25">
      <c r="A3539" s="62"/>
      <c r="D3539" s="62"/>
    </row>
    <row r="3540" spans="1:4" x14ac:dyDescent="0.25">
      <c r="A3540" s="62"/>
      <c r="D3540" s="62"/>
    </row>
    <row r="3541" spans="1:4" x14ac:dyDescent="0.25">
      <c r="A3541" s="62"/>
      <c r="D3541" s="62"/>
    </row>
    <row r="3542" spans="1:4" x14ac:dyDescent="0.25">
      <c r="A3542" s="62"/>
      <c r="D3542" s="62"/>
    </row>
    <row r="3543" spans="1:4" x14ac:dyDescent="0.25">
      <c r="A3543" s="62"/>
      <c r="D3543" s="62"/>
    </row>
    <row r="3544" spans="1:4" x14ac:dyDescent="0.25">
      <c r="A3544" s="62"/>
      <c r="D3544" s="62"/>
    </row>
  </sheetData>
  <sheetProtection algorithmName="SHA-512" hashValue="uEHKLE+P06t0DHvUdN04QQspOyutHpFV3vM7S8BPAC9gs12ln+kKyGvWVNH89xds9X6CdyQk8kgbaoapnReQaA==" saltValue="kfIVoG00Wo3tnKxrY2nTBw==" spinCount="100000" sheet="1" objects="1" scenarios="1" selectLockedCells="1"/>
  <mergeCells count="27">
    <mergeCell ref="G5:J5"/>
    <mergeCell ref="G6:J6"/>
    <mergeCell ref="G7:J7"/>
    <mergeCell ref="G8:J8"/>
    <mergeCell ref="C30:I30"/>
    <mergeCell ref="C20:I20"/>
    <mergeCell ref="C21:I21"/>
    <mergeCell ref="C22:I22"/>
    <mergeCell ref="B11:J11"/>
    <mergeCell ref="B12:J12"/>
    <mergeCell ref="C16:I16"/>
    <mergeCell ref="C17:I17"/>
    <mergeCell ref="C18:I18"/>
    <mergeCell ref="C19:I19"/>
    <mergeCell ref="C23:I23"/>
    <mergeCell ref="C24:I24"/>
    <mergeCell ref="C25:I25"/>
    <mergeCell ref="C28:I28"/>
    <mergeCell ref="C29:I29"/>
    <mergeCell ref="B40:H40"/>
    <mergeCell ref="I40:J40"/>
    <mergeCell ref="C31:I31"/>
    <mergeCell ref="C32:I32"/>
    <mergeCell ref="C33:I33"/>
    <mergeCell ref="C34:I34"/>
    <mergeCell ref="B39:F39"/>
    <mergeCell ref="G39:J39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543"/>
  <sheetViews>
    <sheetView zoomScale="70" zoomScaleNormal="70" workbookViewId="0">
      <selection activeCell="G6" sqref="G6:J6"/>
    </sheetView>
  </sheetViews>
  <sheetFormatPr baseColWidth="10" defaultColWidth="11" defaultRowHeight="13.8" x14ac:dyDescent="0.25"/>
  <cols>
    <col min="1" max="1" width="6.69921875" style="107" customWidth="1"/>
    <col min="2" max="2" width="15.69921875" style="108" customWidth="1"/>
    <col min="3" max="3" width="4.69921875" style="108" customWidth="1"/>
    <col min="4" max="4" width="15.69921875" style="109" customWidth="1"/>
    <col min="5" max="5" width="7.19921875" style="108" customWidth="1"/>
    <col min="6" max="6" width="15.69921875" style="108" customWidth="1"/>
    <col min="7" max="7" width="4.69921875" style="108" customWidth="1"/>
    <col min="8" max="8" width="15.69921875" style="108" customWidth="1"/>
    <col min="9" max="9" width="4.69921875" style="108" customWidth="1"/>
    <col min="10" max="10" width="30.69921875" style="108" customWidth="1"/>
    <col min="11" max="11" width="80.19921875" style="110" customWidth="1"/>
    <col min="12" max="12" width="17.19921875" style="108" customWidth="1"/>
    <col min="13" max="13" width="16.19921875" style="108" customWidth="1"/>
    <col min="14" max="17" width="10.69921875" style="108" customWidth="1"/>
    <col min="18" max="20" width="10.69921875" style="108" hidden="1" customWidth="1"/>
    <col min="21" max="22" width="10.69921875" style="108" customWidth="1"/>
    <col min="23" max="23" width="15.69921875" style="108" customWidth="1"/>
    <col min="24" max="24" width="4.69921875" style="108" customWidth="1"/>
    <col min="25" max="25" width="15.69921875" style="108" customWidth="1"/>
    <col min="26" max="26" width="6.69921875" style="108" customWidth="1"/>
    <col min="27" max="28" width="15.69921875" style="108" customWidth="1"/>
    <col min="29" max="72" width="6.69921875" style="108" customWidth="1"/>
    <col min="73" max="16384" width="11" style="108"/>
  </cols>
  <sheetData>
    <row r="1" spans="1:28" ht="17.25" customHeight="1" x14ac:dyDescent="0.25"/>
    <row r="2" spans="1:28" ht="45" customHeight="1" x14ac:dyDescent="0.6">
      <c r="A2" s="108"/>
      <c r="B2" s="484" t="s">
        <v>57</v>
      </c>
      <c r="C2" s="485"/>
      <c r="D2" s="485"/>
      <c r="E2" s="485"/>
      <c r="F2" s="485"/>
      <c r="G2" s="485"/>
      <c r="H2" s="485"/>
      <c r="I2" s="485"/>
      <c r="J2" s="486"/>
      <c r="K2" s="111" t="s">
        <v>88</v>
      </c>
      <c r="L2" s="112"/>
      <c r="M2" s="112"/>
      <c r="N2" s="112"/>
      <c r="O2" s="112"/>
      <c r="P2" s="112"/>
      <c r="Q2" s="112"/>
    </row>
    <row r="3" spans="1:28" ht="21.75" customHeight="1" thickBot="1" x14ac:dyDescent="0.45">
      <c r="A3" s="108"/>
      <c r="B3" s="485" t="s">
        <v>296</v>
      </c>
      <c r="C3" s="485"/>
      <c r="D3" s="485"/>
      <c r="E3" s="485"/>
      <c r="F3" s="485"/>
      <c r="G3" s="485"/>
      <c r="H3" s="485"/>
      <c r="I3" s="485"/>
      <c r="J3" s="486"/>
      <c r="K3" s="113"/>
      <c r="L3" s="112"/>
      <c r="M3" s="112"/>
      <c r="N3" s="112"/>
      <c r="O3" s="112"/>
      <c r="P3" s="112"/>
      <c r="Q3" s="112"/>
    </row>
    <row r="4" spans="1:28" ht="21.75" customHeight="1" thickBot="1" x14ac:dyDescent="0.45">
      <c r="A4" s="108"/>
      <c r="B4" s="247">
        <f ca="1">R24</f>
        <v>29</v>
      </c>
      <c r="C4" s="555" t="s">
        <v>82</v>
      </c>
      <c r="D4" s="555"/>
      <c r="E4" s="556"/>
      <c r="J4" s="198" t="s">
        <v>301</v>
      </c>
      <c r="K4" s="114" t="s">
        <v>198</v>
      </c>
    </row>
    <row r="5" spans="1:28" ht="9" customHeight="1" x14ac:dyDescent="0.25">
      <c r="A5" s="108"/>
      <c r="D5" s="108"/>
    </row>
    <row r="6" spans="1:28" ht="21.75" customHeight="1" x14ac:dyDescent="0.3">
      <c r="A6" s="108"/>
      <c r="B6" s="115" t="s">
        <v>141</v>
      </c>
      <c r="C6" s="115"/>
      <c r="D6" s="116"/>
      <c r="E6" s="115"/>
      <c r="F6" s="117"/>
      <c r="G6" s="568">
        <v>2345</v>
      </c>
      <c r="H6" s="569"/>
      <c r="I6" s="569"/>
      <c r="J6" s="569"/>
      <c r="K6" s="118" t="s">
        <v>89</v>
      </c>
    </row>
    <row r="7" spans="1:28" ht="21.75" customHeight="1" x14ac:dyDescent="0.3">
      <c r="A7" s="108"/>
      <c r="B7" s="115" t="s">
        <v>199</v>
      </c>
      <c r="C7" s="115"/>
      <c r="D7" s="115"/>
      <c r="E7" s="115"/>
      <c r="F7" s="119"/>
      <c r="G7" s="570" t="s">
        <v>265</v>
      </c>
      <c r="H7" s="571"/>
      <c r="I7" s="571"/>
      <c r="J7" s="571"/>
      <c r="K7" s="118" t="s">
        <v>200</v>
      </c>
    </row>
    <row r="8" spans="1:28" ht="21.75" customHeight="1" x14ac:dyDescent="0.3">
      <c r="A8" s="108"/>
      <c r="B8" s="115" t="s">
        <v>201</v>
      </c>
      <c r="C8" s="115"/>
      <c r="D8" s="115"/>
      <c r="E8" s="115"/>
      <c r="F8" s="119"/>
      <c r="G8" s="570" t="s">
        <v>266</v>
      </c>
      <c r="H8" s="571"/>
      <c r="I8" s="571"/>
      <c r="J8" s="571"/>
      <c r="K8" s="118" t="s">
        <v>202</v>
      </c>
    </row>
    <row r="9" spans="1:28" ht="21.75" customHeight="1" x14ac:dyDescent="0.3">
      <c r="A9" s="108"/>
      <c r="B9" s="115" t="s">
        <v>203</v>
      </c>
      <c r="C9" s="115"/>
      <c r="D9" s="115"/>
      <c r="E9" s="115"/>
      <c r="F9" s="119"/>
      <c r="G9" s="570" t="s">
        <v>267</v>
      </c>
      <c r="H9" s="571"/>
      <c r="I9" s="571"/>
      <c r="J9" s="571"/>
      <c r="K9" s="118" t="s">
        <v>204</v>
      </c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</row>
    <row r="10" spans="1:28" ht="21.75" customHeight="1" x14ac:dyDescent="0.3">
      <c r="A10" s="108"/>
      <c r="B10" s="115" t="s">
        <v>142</v>
      </c>
      <c r="C10" s="115"/>
      <c r="D10" s="115"/>
      <c r="E10" s="115"/>
      <c r="F10" s="119"/>
      <c r="G10" s="570" t="s">
        <v>264</v>
      </c>
      <c r="H10" s="571"/>
      <c r="I10" s="571"/>
      <c r="J10" s="571"/>
      <c r="K10" s="118" t="s">
        <v>143</v>
      </c>
    </row>
    <row r="11" spans="1:28" ht="21.75" customHeight="1" x14ac:dyDescent="0.3">
      <c r="A11" s="108"/>
      <c r="B11" s="115" t="s">
        <v>144</v>
      </c>
      <c r="C11" s="115"/>
      <c r="D11" s="115"/>
      <c r="E11" s="120"/>
      <c r="F11" s="117"/>
      <c r="G11" s="572" t="s">
        <v>358</v>
      </c>
      <c r="H11" s="573"/>
      <c r="I11" s="573"/>
      <c r="J11" s="573"/>
      <c r="K11" s="118" t="s">
        <v>10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</row>
    <row r="12" spans="1:28" ht="21.75" customHeight="1" x14ac:dyDescent="0.3">
      <c r="A12" s="108"/>
      <c r="B12" s="115" t="s">
        <v>145</v>
      </c>
      <c r="C12" s="115"/>
      <c r="D12" s="115"/>
      <c r="E12" s="120"/>
      <c r="F12" s="117"/>
      <c r="G12" s="572" t="s">
        <v>358</v>
      </c>
      <c r="H12" s="573"/>
      <c r="I12" s="573"/>
      <c r="J12" s="573"/>
      <c r="K12" s="118" t="s">
        <v>10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</row>
    <row r="13" spans="1:28" s="121" customFormat="1" ht="6.75" customHeight="1" thickBot="1" x14ac:dyDescent="0.3">
      <c r="B13" s="122"/>
      <c r="K13" s="111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</row>
    <row r="14" spans="1:28" s="121" customFormat="1" ht="21.75" customHeight="1" thickBot="1" x14ac:dyDescent="0.3">
      <c r="B14" s="124"/>
      <c r="C14" s="125"/>
      <c r="D14" s="125"/>
      <c r="E14" s="126" t="s">
        <v>288</v>
      </c>
      <c r="F14" s="125"/>
      <c r="G14" s="125"/>
      <c r="H14" s="127"/>
      <c r="I14" s="128"/>
      <c r="J14" s="129" t="s">
        <v>205</v>
      </c>
      <c r="K14" s="111" t="s">
        <v>206</v>
      </c>
      <c r="L14" s="123"/>
      <c r="M14" s="123"/>
      <c r="N14" s="123"/>
      <c r="O14" s="123"/>
      <c r="P14" s="123"/>
      <c r="Q14" s="26"/>
      <c r="R14" s="200">
        <f ca="1">B19</f>
        <v>507300</v>
      </c>
      <c r="S14" s="201">
        <f ca="1">D19</f>
        <v>384450</v>
      </c>
      <c r="T14" s="202">
        <f>H19</f>
        <v>40290</v>
      </c>
      <c r="U14" s="123"/>
      <c r="V14" s="123"/>
      <c r="W14" s="123"/>
      <c r="X14" s="123"/>
      <c r="Y14" s="123"/>
      <c r="Z14" s="123"/>
      <c r="AA14" s="123"/>
      <c r="AB14" s="123"/>
    </row>
    <row r="15" spans="1:28" s="121" customFormat="1" ht="21.75" customHeight="1" thickBot="1" x14ac:dyDescent="0.3">
      <c r="B15" s="557">
        <v>3560</v>
      </c>
      <c r="C15" s="558"/>
      <c r="D15" s="558"/>
      <c r="E15" s="558"/>
      <c r="F15" s="558"/>
      <c r="G15" s="558"/>
      <c r="H15" s="559"/>
      <c r="I15" s="130"/>
      <c r="J15" s="131">
        <f>B15</f>
        <v>3560</v>
      </c>
      <c r="K15" s="123"/>
      <c r="L15" s="123"/>
      <c r="M15" s="123"/>
      <c r="N15" s="123"/>
      <c r="O15" s="123"/>
      <c r="P15" s="123"/>
      <c r="Q15" s="123"/>
      <c r="R15" s="203">
        <f ca="1">'sail 1 calculations'!P52</f>
        <v>1625</v>
      </c>
      <c r="S15" s="204">
        <f ca="1">'sail 2 calculations'!P52</f>
        <v>175</v>
      </c>
      <c r="T15" s="205">
        <f>'spar calculations'!Q44</f>
        <v>0</v>
      </c>
      <c r="U15" s="123"/>
      <c r="V15" s="123"/>
      <c r="W15" s="123"/>
      <c r="X15" s="123"/>
      <c r="Y15" s="123"/>
      <c r="Z15" s="123"/>
      <c r="AA15" s="123"/>
      <c r="AB15" s="123"/>
    </row>
    <row r="16" spans="1:28" s="121" customFormat="1" ht="21.75" customHeight="1" x14ac:dyDescent="0.25">
      <c r="B16" s="132" t="s">
        <v>207</v>
      </c>
      <c r="C16" s="133"/>
      <c r="D16" s="133"/>
      <c r="E16" s="133"/>
      <c r="F16" s="133"/>
      <c r="G16" s="133"/>
      <c r="H16" s="133"/>
      <c r="I16" s="133"/>
      <c r="J16" s="133"/>
      <c r="K16" s="111" t="s">
        <v>206</v>
      </c>
      <c r="L16" s="123"/>
      <c r="M16" s="123"/>
      <c r="N16" s="123"/>
      <c r="O16" s="123"/>
      <c r="P16" s="123"/>
      <c r="Q16" s="123"/>
      <c r="R16" s="206">
        <f>'sail 1 calculations'!P54</f>
        <v>10475</v>
      </c>
      <c r="S16" s="207">
        <f>'sail 2 calculations'!P54</f>
        <v>25875</v>
      </c>
      <c r="T16" s="205">
        <f>'spar calculations'!Q46</f>
        <v>0</v>
      </c>
      <c r="U16" s="123"/>
      <c r="V16" s="123"/>
      <c r="W16" s="123"/>
      <c r="X16" s="123"/>
      <c r="Y16" s="123"/>
      <c r="Z16" s="123"/>
      <c r="AA16" s="123"/>
      <c r="AB16" s="123"/>
    </row>
    <row r="17" spans="1:29" ht="21.75" customHeight="1" thickBot="1" x14ac:dyDescent="0.3">
      <c r="A17" s="108"/>
      <c r="B17" s="133"/>
      <c r="C17" s="133"/>
      <c r="D17" s="133"/>
      <c r="E17" s="133"/>
      <c r="F17" s="133"/>
      <c r="G17" s="133"/>
      <c r="H17" s="133"/>
      <c r="I17" s="133"/>
      <c r="J17" s="133"/>
      <c r="K17" s="134"/>
      <c r="L17" s="112"/>
      <c r="M17" s="123"/>
      <c r="N17" s="123"/>
      <c r="O17" s="123"/>
      <c r="P17" s="123"/>
      <c r="Q17" s="123"/>
      <c r="R17" s="208"/>
      <c r="S17" s="209"/>
      <c r="T17" s="210">
        <f>B25*10000</f>
        <v>13100</v>
      </c>
      <c r="U17" s="123"/>
      <c r="V17" s="123"/>
      <c r="W17" s="123"/>
      <c r="X17" s="123"/>
      <c r="Y17" s="123"/>
      <c r="Z17" s="123"/>
      <c r="AA17" s="123"/>
      <c r="AB17" s="123"/>
      <c r="AC17" s="121"/>
    </row>
    <row r="18" spans="1:29" s="112" customFormat="1" ht="21.75" customHeight="1" thickBot="1" x14ac:dyDescent="0.3">
      <c r="B18" s="129" t="s">
        <v>25</v>
      </c>
      <c r="C18" s="133"/>
      <c r="D18" s="129" t="s">
        <v>208</v>
      </c>
      <c r="E18" s="133"/>
      <c r="F18" s="129" t="s">
        <v>209</v>
      </c>
      <c r="G18" s="135"/>
      <c r="H18" s="129" t="s">
        <v>210</v>
      </c>
      <c r="I18" s="133"/>
      <c r="J18" s="129" t="s">
        <v>211</v>
      </c>
      <c r="K18" s="134"/>
      <c r="M18" s="123"/>
      <c r="N18" s="123"/>
      <c r="O18" s="123"/>
      <c r="P18" s="123"/>
      <c r="Q18" s="136"/>
      <c r="R18" s="208"/>
      <c r="S18" s="209"/>
      <c r="T18" s="210"/>
      <c r="U18" s="137"/>
      <c r="V18" s="137"/>
      <c r="W18" s="137"/>
      <c r="X18" s="123"/>
      <c r="Y18" s="138"/>
      <c r="Z18" s="123"/>
      <c r="AA18" s="123"/>
      <c r="AB18" s="123"/>
      <c r="AC18" s="123"/>
    </row>
    <row r="19" spans="1:29" s="112" customFormat="1" ht="21.75" customHeight="1" thickBot="1" x14ac:dyDescent="0.3">
      <c r="B19" s="131">
        <f ca="1">'sail 1 calculations'!P58</f>
        <v>507300</v>
      </c>
      <c r="C19" s="130" t="s">
        <v>0</v>
      </c>
      <c r="D19" s="131">
        <f ca="1">'sail 2 calculations'!P58</f>
        <v>384450</v>
      </c>
      <c r="E19" s="130" t="s">
        <v>0</v>
      </c>
      <c r="F19" s="131">
        <f>J15</f>
        <v>3560</v>
      </c>
      <c r="G19" s="130" t="s">
        <v>0</v>
      </c>
      <c r="H19" s="131">
        <f>'spar calculations'!Q48</f>
        <v>40290</v>
      </c>
      <c r="I19" s="130"/>
      <c r="J19" s="131">
        <f ca="1">B19+D19+F19+H19</f>
        <v>935600</v>
      </c>
      <c r="K19" s="134"/>
      <c r="M19" s="123"/>
      <c r="N19" s="123"/>
      <c r="O19" s="123"/>
      <c r="P19" s="123"/>
      <c r="Q19" s="123"/>
      <c r="R19" s="208">
        <f ca="1">R15*R16</f>
        <v>17021875</v>
      </c>
      <c r="S19" s="209">
        <f ca="1">S15*S16</f>
        <v>4528125</v>
      </c>
      <c r="T19" s="211">
        <f>T17+T16+T15</f>
        <v>13100</v>
      </c>
      <c r="U19" s="123"/>
      <c r="V19" s="123"/>
      <c r="W19" s="123"/>
      <c r="X19" s="138"/>
      <c r="Y19" s="140"/>
      <c r="Z19" s="123"/>
      <c r="AA19" s="123"/>
      <c r="AB19" s="123"/>
      <c r="AC19" s="123"/>
    </row>
    <row r="20" spans="1:29" s="112" customFormat="1" ht="21.75" customHeight="1" thickBot="1" x14ac:dyDescent="0.3">
      <c r="B20" s="133"/>
      <c r="C20" s="133"/>
      <c r="D20" s="133"/>
      <c r="E20" s="133"/>
      <c r="F20" s="133"/>
      <c r="G20" s="133"/>
      <c r="H20" s="133"/>
      <c r="I20" s="133"/>
      <c r="J20" s="133"/>
      <c r="K20" s="134"/>
      <c r="M20" s="123"/>
      <c r="N20" s="123"/>
      <c r="O20" s="123"/>
      <c r="P20" s="123"/>
      <c r="Q20" s="27"/>
      <c r="R20" s="212">
        <f ca="1">R19+R14</f>
        <v>17529175</v>
      </c>
      <c r="S20" s="213">
        <f ca="1">S19+S14</f>
        <v>4912575</v>
      </c>
      <c r="T20" s="211">
        <f>T19+T14</f>
        <v>53390</v>
      </c>
      <c r="U20" s="123"/>
      <c r="V20" s="123"/>
      <c r="W20" s="123"/>
      <c r="X20" s="123"/>
      <c r="Y20" s="123"/>
      <c r="Z20" s="123"/>
      <c r="AA20" s="123"/>
      <c r="AB20" s="123"/>
      <c r="AC20" s="123"/>
    </row>
    <row r="21" spans="1:29" s="112" customFormat="1" ht="21.75" customHeight="1" thickBot="1" x14ac:dyDescent="0.3">
      <c r="B21" s="141"/>
      <c r="C21" s="142"/>
      <c r="D21" s="143" t="s">
        <v>211</v>
      </c>
      <c r="E21" s="142"/>
      <c r="F21" s="144"/>
      <c r="G21" s="128"/>
      <c r="H21" s="133"/>
      <c r="I21" s="133"/>
      <c r="J21" s="129" t="s">
        <v>212</v>
      </c>
      <c r="K21" s="134"/>
      <c r="M21" s="123"/>
      <c r="N21" s="123"/>
      <c r="O21" s="123"/>
      <c r="P21" s="123"/>
      <c r="Q21" s="123"/>
      <c r="R21" s="212">
        <f ca="1">(R20*S20*T20)^0.167</f>
        <v>1308.1050092985979</v>
      </c>
      <c r="S21" s="209"/>
      <c r="T21" s="210"/>
      <c r="U21" s="123"/>
      <c r="V21" s="123"/>
      <c r="W21" s="123"/>
      <c r="X21" s="123"/>
      <c r="Y21" s="123"/>
      <c r="Z21" s="123"/>
      <c r="AA21" s="123"/>
      <c r="AB21" s="123"/>
      <c r="AC21" s="123"/>
    </row>
    <row r="22" spans="1:29" s="112" customFormat="1" ht="21.75" customHeight="1" thickBot="1" x14ac:dyDescent="0.3">
      <c r="B22" s="145"/>
      <c r="C22" s="146"/>
      <c r="D22" s="147">
        <f ca="1">INT(J19+0.5)</f>
        <v>935600</v>
      </c>
      <c r="E22" s="146"/>
      <c r="F22" s="148"/>
      <c r="G22" s="130" t="s">
        <v>213</v>
      </c>
      <c r="H22" s="129">
        <v>1000000</v>
      </c>
      <c r="I22" s="149"/>
      <c r="J22" s="150">
        <f ca="1">D22/H22</f>
        <v>0.93559999999999999</v>
      </c>
      <c r="K22" s="134"/>
      <c r="M22" s="123"/>
      <c r="N22" s="123"/>
      <c r="O22" s="123"/>
      <c r="P22" s="123"/>
      <c r="Q22" s="138"/>
      <c r="R22" s="208">
        <f ca="1">1000000*R21</f>
        <v>1308105009.2985978</v>
      </c>
      <c r="S22" s="209"/>
      <c r="T22" s="210"/>
      <c r="U22" s="138"/>
      <c r="V22" s="123"/>
      <c r="W22" s="138"/>
      <c r="X22" s="123"/>
      <c r="Y22" s="138"/>
      <c r="Z22" s="123"/>
      <c r="AA22" s="123"/>
      <c r="AB22" s="123"/>
      <c r="AC22" s="123"/>
    </row>
    <row r="23" spans="1:29" s="112" customFormat="1" ht="21.75" customHeight="1" thickBot="1" x14ac:dyDescent="0.3">
      <c r="B23" s="133"/>
      <c r="C23" s="133"/>
      <c r="D23" s="133"/>
      <c r="E23" s="133"/>
      <c r="F23" s="133"/>
      <c r="G23" s="133"/>
      <c r="H23" s="133"/>
      <c r="I23" s="133"/>
      <c r="J23" s="133"/>
      <c r="K23" s="134"/>
      <c r="M23" s="123"/>
      <c r="N23" s="123"/>
      <c r="O23" s="123"/>
      <c r="P23" s="123"/>
      <c r="Q23" s="151"/>
      <c r="R23" s="208">
        <f ca="1">INT(R22)</f>
        <v>1308105009</v>
      </c>
      <c r="S23" s="209"/>
      <c r="T23" s="210"/>
      <c r="U23" s="151"/>
      <c r="V23" s="138"/>
      <c r="W23" s="151"/>
      <c r="X23" s="138"/>
      <c r="Y23" s="151"/>
      <c r="Z23" s="123"/>
      <c r="AA23" s="123"/>
      <c r="AB23" s="123"/>
      <c r="AC23" s="123"/>
    </row>
    <row r="24" spans="1:29" s="112" customFormat="1" ht="21.75" customHeight="1" thickBot="1" x14ac:dyDescent="0.3">
      <c r="B24" s="129" t="s">
        <v>214</v>
      </c>
      <c r="C24" s="133"/>
      <c r="D24" s="129" t="s">
        <v>212</v>
      </c>
      <c r="E24" s="133"/>
      <c r="F24" s="133"/>
      <c r="G24" s="133"/>
      <c r="H24" s="133"/>
      <c r="I24" s="133"/>
      <c r="J24" s="152" t="s">
        <v>215</v>
      </c>
      <c r="K24" s="134"/>
      <c r="L24" s="153" t="s">
        <v>216</v>
      </c>
      <c r="M24" s="154" t="s">
        <v>217</v>
      </c>
      <c r="N24" s="186" t="s">
        <v>289</v>
      </c>
      <c r="P24" s="123"/>
      <c r="Q24" s="123"/>
      <c r="R24" s="495">
        <f ca="1">INT(100*((R23-R22)^2)^0.5)</f>
        <v>29</v>
      </c>
      <c r="S24" s="214"/>
      <c r="T24" s="215"/>
      <c r="U24" s="123"/>
      <c r="V24" s="123"/>
      <c r="W24" s="123"/>
      <c r="X24" s="123"/>
      <c r="Y24" s="123"/>
      <c r="Z24" s="123"/>
      <c r="AA24" s="123"/>
      <c r="AB24" s="123"/>
      <c r="AC24" s="123"/>
    </row>
    <row r="25" spans="1:29" s="112" customFormat="1" ht="21.75" customHeight="1" thickBot="1" x14ac:dyDescent="0.3">
      <c r="B25" s="496">
        <v>1.31</v>
      </c>
      <c r="C25" s="130" t="s">
        <v>1</v>
      </c>
      <c r="D25" s="139">
        <f ca="1">J22</f>
        <v>0.93559999999999999</v>
      </c>
      <c r="E25" s="130" t="s">
        <v>1</v>
      </c>
      <c r="F25" s="129">
        <v>8</v>
      </c>
      <c r="G25" s="130"/>
      <c r="H25" s="130"/>
      <c r="I25" s="130"/>
      <c r="J25" s="155">
        <f ca="1">IF((L25&gt;10),"ERROR",L25)</f>
        <v>9.8050879999999996</v>
      </c>
      <c r="K25" s="134"/>
      <c r="L25" s="178">
        <f ca="1">ROUNDUP(B25,3)*D25*F25</f>
        <v>9.8050879999999996</v>
      </c>
      <c r="M25" s="179">
        <f ca="1">ROUNDDOWN((1.25/D25),3)</f>
        <v>1.3360000000000001</v>
      </c>
      <c r="N25" s="179">
        <f>ROUNDUP(B25,3)</f>
        <v>1.31</v>
      </c>
      <c r="P25" s="123"/>
      <c r="Q25" s="123"/>
      <c r="R25" s="123"/>
      <c r="S25" s="138"/>
      <c r="T25" s="123"/>
      <c r="U25" s="123"/>
      <c r="V25" s="123"/>
      <c r="W25" s="123"/>
      <c r="X25" s="123"/>
      <c r="Y25" s="138"/>
      <c r="Z25" s="123"/>
      <c r="AA25" s="123"/>
      <c r="AB25" s="123"/>
      <c r="AC25" s="123"/>
    </row>
    <row r="26" spans="1:29" s="112" customFormat="1" ht="6.75" customHeight="1" thickBot="1" x14ac:dyDescent="0.3">
      <c r="K26" s="134"/>
      <c r="M26" s="123"/>
      <c r="N26" s="123"/>
      <c r="O26" s="123"/>
      <c r="P26" s="123"/>
      <c r="Q26" s="123"/>
      <c r="R26" s="138"/>
      <c r="S26" s="156"/>
      <c r="T26" s="138"/>
      <c r="U26" s="123"/>
      <c r="V26" s="138"/>
      <c r="W26" s="138"/>
      <c r="X26" s="156"/>
      <c r="Y26" s="156"/>
      <c r="Z26" s="123"/>
      <c r="AA26" s="123"/>
      <c r="AB26" s="123"/>
      <c r="AC26" s="123"/>
    </row>
    <row r="27" spans="1:29" s="112" customFormat="1" ht="45" customHeight="1" thickBot="1" x14ac:dyDescent="0.3">
      <c r="B27" s="560" t="s">
        <v>291</v>
      </c>
      <c r="C27" s="561"/>
      <c r="D27" s="561"/>
      <c r="E27" s="561"/>
      <c r="F27" s="561"/>
      <c r="G27" s="561"/>
      <c r="H27" s="561"/>
      <c r="I27" s="562"/>
      <c r="J27" s="496">
        <v>5.47</v>
      </c>
      <c r="K27" s="157" t="s">
        <v>150</v>
      </c>
      <c r="L27" s="550" t="str">
        <f>IF(P27&gt;0,"ROUND WEIGHT TO TWO DECIMAL PLACES","")</f>
        <v/>
      </c>
      <c r="M27" s="551"/>
      <c r="N27" s="552"/>
      <c r="O27" s="112">
        <f>ROUND(J27,2)</f>
        <v>5.47</v>
      </c>
      <c r="P27" s="123">
        <f>J27-O27</f>
        <v>0</v>
      </c>
      <c r="Q27" s="123"/>
      <c r="R27" s="138"/>
      <c r="S27" s="156"/>
      <c r="T27" s="138"/>
      <c r="U27" s="123"/>
      <c r="V27" s="138"/>
      <c r="W27" s="138"/>
      <c r="X27" s="156"/>
      <c r="Y27" s="156"/>
      <c r="Z27" s="123"/>
      <c r="AA27" s="123"/>
      <c r="AB27" s="123"/>
      <c r="AC27" s="123"/>
    </row>
    <row r="28" spans="1:29" s="112" customFormat="1" ht="4.5" customHeight="1" thickBot="1" x14ac:dyDescent="0.35">
      <c r="B28" s="158"/>
      <c r="C28" s="28"/>
      <c r="D28" s="28"/>
      <c r="E28" s="28"/>
      <c r="F28" s="28"/>
      <c r="G28" s="28"/>
      <c r="H28" s="28"/>
      <c r="I28" s="28"/>
      <c r="J28" s="28"/>
      <c r="K28" s="11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</row>
    <row r="29" spans="1:29" ht="179.25" customHeight="1" thickBot="1" x14ac:dyDescent="0.3">
      <c r="A29" s="108"/>
      <c r="B29" s="563" t="s">
        <v>302</v>
      </c>
      <c r="C29" s="564"/>
      <c r="D29" s="564"/>
      <c r="E29" s="564"/>
      <c r="F29" s="564"/>
      <c r="G29" s="564"/>
      <c r="H29" s="564"/>
      <c r="I29" s="564"/>
      <c r="J29" s="565"/>
      <c r="K29" s="157" t="s">
        <v>218</v>
      </c>
      <c r="L29" s="112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1"/>
    </row>
    <row r="30" spans="1:29" ht="6.75" customHeight="1" x14ac:dyDescent="0.25">
      <c r="A30" s="108"/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29" ht="21.75" customHeight="1" x14ac:dyDescent="0.3">
      <c r="A31" s="108"/>
      <c r="B31" s="159" t="s">
        <v>335</v>
      </c>
      <c r="C31" s="160"/>
      <c r="D31" s="160"/>
      <c r="E31" s="160"/>
      <c r="F31" s="160"/>
      <c r="G31" s="160"/>
      <c r="H31" s="160"/>
      <c r="I31" s="160"/>
      <c r="J31" s="160"/>
      <c r="K31" s="161" t="s">
        <v>196</v>
      </c>
    </row>
    <row r="32" spans="1:29" ht="49.5" customHeight="1" x14ac:dyDescent="0.25">
      <c r="A32" s="108"/>
      <c r="B32" s="566" t="s">
        <v>219</v>
      </c>
      <c r="C32" s="567"/>
      <c r="D32" s="567"/>
      <c r="E32" s="567"/>
      <c r="F32" s="567"/>
      <c r="G32" s="567"/>
      <c r="H32" s="567"/>
      <c r="I32" s="567"/>
      <c r="J32" s="567"/>
      <c r="K32" s="157" t="s">
        <v>220</v>
      </c>
    </row>
    <row r="33" spans="1:11" ht="6.75" customHeight="1" x14ac:dyDescent="0.25">
      <c r="A33" s="108"/>
      <c r="B33" s="162"/>
      <c r="C33" s="162"/>
      <c r="D33" s="162"/>
      <c r="E33" s="162"/>
      <c r="F33" s="162"/>
      <c r="G33" s="162"/>
      <c r="H33" s="162"/>
      <c r="I33" s="162"/>
      <c r="J33" s="162"/>
    </row>
    <row r="34" spans="1:11" s="100" customFormat="1" ht="42" customHeight="1" x14ac:dyDescent="0.25">
      <c r="B34" s="534" t="s">
        <v>334</v>
      </c>
      <c r="C34" s="534"/>
      <c r="D34" s="534"/>
      <c r="E34" s="534"/>
      <c r="F34" s="534"/>
      <c r="G34" s="534" t="s">
        <v>285</v>
      </c>
      <c r="H34" s="535"/>
      <c r="I34" s="535"/>
      <c r="J34" s="535"/>
      <c r="K34" s="246" t="s">
        <v>340</v>
      </c>
    </row>
    <row r="35" spans="1:11" s="100" customFormat="1" ht="36" customHeight="1" x14ac:dyDescent="0.25">
      <c r="B35" s="531" t="s">
        <v>9</v>
      </c>
      <c r="C35" s="531"/>
      <c r="D35" s="532"/>
      <c r="E35" s="532"/>
      <c r="F35" s="532"/>
      <c r="G35" s="532"/>
      <c r="H35" s="532"/>
      <c r="I35" s="531" t="s">
        <v>10</v>
      </c>
      <c r="J35" s="531"/>
      <c r="K35" s="163" t="s">
        <v>9</v>
      </c>
    </row>
    <row r="36" spans="1:11" ht="7.5" customHeight="1" x14ac:dyDescent="0.25">
      <c r="A36" s="108"/>
      <c r="B36" s="162"/>
      <c r="C36" s="162"/>
      <c r="D36" s="162"/>
      <c r="E36" s="162"/>
      <c r="F36" s="162"/>
      <c r="G36" s="162"/>
      <c r="H36" s="162"/>
      <c r="I36" s="162"/>
      <c r="J36" s="162"/>
    </row>
    <row r="37" spans="1:11" ht="21.75" customHeight="1" x14ac:dyDescent="0.3">
      <c r="A37" s="108"/>
      <c r="B37" s="159" t="s">
        <v>221</v>
      </c>
      <c r="C37" s="160"/>
      <c r="D37" s="160"/>
      <c r="E37" s="160"/>
      <c r="F37" s="160"/>
      <c r="G37" s="162"/>
      <c r="H37" s="162"/>
      <c r="I37" s="162"/>
      <c r="J37" s="162"/>
      <c r="K37" s="161" t="s">
        <v>196</v>
      </c>
    </row>
    <row r="38" spans="1:11" ht="66" customHeight="1" x14ac:dyDescent="0.25">
      <c r="A38" s="108"/>
      <c r="B38" s="553" t="s">
        <v>332</v>
      </c>
      <c r="C38" s="554"/>
      <c r="D38" s="554"/>
      <c r="E38" s="554"/>
      <c r="F38" s="554"/>
      <c r="G38" s="554"/>
      <c r="H38" s="554"/>
      <c r="I38" s="554"/>
      <c r="J38" s="554"/>
      <c r="K38" s="157" t="s">
        <v>166</v>
      </c>
    </row>
    <row r="39" spans="1:11" s="100" customFormat="1" ht="36" customHeight="1" x14ac:dyDescent="0.25">
      <c r="B39" s="164" t="s">
        <v>9</v>
      </c>
      <c r="C39" s="164"/>
      <c r="D39" s="164"/>
      <c r="E39" s="164"/>
      <c r="F39" s="164"/>
      <c r="G39" s="101"/>
      <c r="H39" s="164"/>
      <c r="I39" s="164" t="s">
        <v>10</v>
      </c>
      <c r="J39" s="164"/>
      <c r="K39" s="163" t="s">
        <v>9</v>
      </c>
    </row>
    <row r="40" spans="1:11" ht="16.5" customHeight="1" x14ac:dyDescent="0.3">
      <c r="A40" s="108"/>
      <c r="B40" s="40" t="str">
        <f>'status of document'!B5</f>
        <v>Effective: 1st January 2020</v>
      </c>
      <c r="D40" s="108"/>
      <c r="H40" s="25" t="str">
        <f>'status of document'!B2</f>
        <v>Release version 6b</v>
      </c>
      <c r="J40" s="165" t="str">
        <f>'status of document'!B7</f>
        <v>© 2020, IRSA</v>
      </c>
    </row>
    <row r="41" spans="1:11" ht="21.75" customHeight="1" x14ac:dyDescent="0.25">
      <c r="A41" s="108"/>
      <c r="B41" s="216" t="str">
        <f>'boat-rig-sail ccf'!B42</f>
        <v>IRSA Ten Rater Class boat/rig/sail Certification Control Form - Official Measurer's declaration</v>
      </c>
      <c r="C41" s="166"/>
      <c r="D41" s="108"/>
      <c r="E41" s="166"/>
      <c r="F41" s="166"/>
      <c r="G41" s="166"/>
      <c r="H41" s="166"/>
      <c r="I41" s="166"/>
      <c r="K41" s="113" t="s">
        <v>97</v>
      </c>
    </row>
    <row r="42" spans="1:11" s="167" customFormat="1" ht="14.4" x14ac:dyDescent="0.3">
      <c r="B42" s="168"/>
      <c r="K42" s="169"/>
    </row>
    <row r="43" spans="1:11" s="167" customFormat="1" ht="14.4" x14ac:dyDescent="0.3">
      <c r="B43" s="168"/>
      <c r="K43" s="169"/>
    </row>
    <row r="44" spans="1:11" s="167" customFormat="1" ht="14.4" x14ac:dyDescent="0.3">
      <c r="B44" s="168"/>
      <c r="K44" s="169"/>
    </row>
    <row r="45" spans="1:11" x14ac:dyDescent="0.25">
      <c r="A45" s="108"/>
      <c r="D45" s="108"/>
    </row>
    <row r="46" spans="1:11" x14ac:dyDescent="0.25">
      <c r="A46" s="108"/>
      <c r="D46" s="108"/>
    </row>
    <row r="47" spans="1:11" x14ac:dyDescent="0.25">
      <c r="A47" s="108"/>
      <c r="D47" s="108"/>
    </row>
    <row r="48" spans="1:11" x14ac:dyDescent="0.25">
      <c r="A48" s="108"/>
      <c r="D48" s="108"/>
    </row>
    <row r="49" spans="1:4" x14ac:dyDescent="0.25">
      <c r="A49" s="108"/>
      <c r="D49" s="108"/>
    </row>
    <row r="50" spans="1:4" x14ac:dyDescent="0.25">
      <c r="A50" s="108"/>
      <c r="D50" s="108"/>
    </row>
    <row r="51" spans="1:4" x14ac:dyDescent="0.25">
      <c r="A51" s="108"/>
      <c r="D51" s="108"/>
    </row>
    <row r="52" spans="1:4" x14ac:dyDescent="0.25">
      <c r="A52" s="108"/>
      <c r="D52" s="108"/>
    </row>
    <row r="53" spans="1:4" x14ac:dyDescent="0.25">
      <c r="A53" s="108"/>
      <c r="D53" s="108"/>
    </row>
    <row r="54" spans="1:4" x14ac:dyDescent="0.25">
      <c r="A54" s="108"/>
      <c r="D54" s="108"/>
    </row>
    <row r="55" spans="1:4" x14ac:dyDescent="0.25">
      <c r="A55" s="108"/>
      <c r="D55" s="108"/>
    </row>
    <row r="56" spans="1:4" x14ac:dyDescent="0.25">
      <c r="A56" s="108"/>
      <c r="D56" s="108"/>
    </row>
    <row r="57" spans="1:4" x14ac:dyDescent="0.25">
      <c r="A57" s="108"/>
      <c r="D57" s="108"/>
    </row>
    <row r="58" spans="1:4" x14ac:dyDescent="0.25">
      <c r="A58" s="108"/>
      <c r="D58" s="108"/>
    </row>
    <row r="59" spans="1:4" x14ac:dyDescent="0.25">
      <c r="A59" s="108"/>
      <c r="D59" s="108"/>
    </row>
    <row r="60" spans="1:4" x14ac:dyDescent="0.25">
      <c r="A60" s="108"/>
      <c r="D60" s="108"/>
    </row>
    <row r="61" spans="1:4" x14ac:dyDescent="0.25">
      <c r="A61" s="108"/>
      <c r="D61" s="108"/>
    </row>
    <row r="62" spans="1:4" x14ac:dyDescent="0.25">
      <c r="A62" s="108"/>
      <c r="D62" s="108"/>
    </row>
    <row r="63" spans="1:4" x14ac:dyDescent="0.25">
      <c r="A63" s="108"/>
      <c r="D63" s="108"/>
    </row>
    <row r="64" spans="1:4" x14ac:dyDescent="0.25">
      <c r="A64" s="108"/>
      <c r="D64" s="108"/>
    </row>
    <row r="65" spans="1:4" x14ac:dyDescent="0.25">
      <c r="A65" s="108"/>
      <c r="D65" s="108"/>
    </row>
    <row r="66" spans="1:4" x14ac:dyDescent="0.25">
      <c r="A66" s="108"/>
      <c r="D66" s="108"/>
    </row>
    <row r="67" spans="1:4" x14ac:dyDescent="0.25">
      <c r="A67" s="108"/>
      <c r="D67" s="108"/>
    </row>
    <row r="68" spans="1:4" x14ac:dyDescent="0.25">
      <c r="A68" s="108"/>
      <c r="D68" s="108"/>
    </row>
    <row r="69" spans="1:4" x14ac:dyDescent="0.25">
      <c r="A69" s="108"/>
      <c r="D69" s="108"/>
    </row>
    <row r="70" spans="1:4" x14ac:dyDescent="0.25">
      <c r="A70" s="108"/>
      <c r="D70" s="108"/>
    </row>
    <row r="71" spans="1:4" x14ac:dyDescent="0.25">
      <c r="A71" s="108"/>
      <c r="D71" s="108"/>
    </row>
    <row r="72" spans="1:4" x14ac:dyDescent="0.25">
      <c r="A72" s="108"/>
      <c r="D72" s="108"/>
    </row>
    <row r="73" spans="1:4" x14ac:dyDescent="0.25">
      <c r="A73" s="108"/>
      <c r="D73" s="108"/>
    </row>
    <row r="74" spans="1:4" x14ac:dyDescent="0.25">
      <c r="A74" s="108"/>
      <c r="D74" s="108"/>
    </row>
    <row r="75" spans="1:4" x14ac:dyDescent="0.25">
      <c r="A75" s="108"/>
      <c r="D75" s="108"/>
    </row>
    <row r="76" spans="1:4" x14ac:dyDescent="0.25">
      <c r="A76" s="108"/>
      <c r="D76" s="108"/>
    </row>
    <row r="77" spans="1:4" x14ac:dyDescent="0.25">
      <c r="A77" s="108"/>
      <c r="D77" s="108"/>
    </row>
    <row r="78" spans="1:4" x14ac:dyDescent="0.25">
      <c r="A78" s="108"/>
      <c r="D78" s="108"/>
    </row>
    <row r="79" spans="1:4" x14ac:dyDescent="0.25">
      <c r="A79" s="108"/>
      <c r="D79" s="108"/>
    </row>
    <row r="80" spans="1:4" x14ac:dyDescent="0.25">
      <c r="A80" s="108"/>
      <c r="D80" s="108"/>
    </row>
    <row r="81" spans="1:4" x14ac:dyDescent="0.25">
      <c r="A81" s="108"/>
      <c r="D81" s="108"/>
    </row>
    <row r="82" spans="1:4" x14ac:dyDescent="0.25">
      <c r="A82" s="108"/>
      <c r="D82" s="108"/>
    </row>
    <row r="83" spans="1:4" x14ac:dyDescent="0.25">
      <c r="A83" s="108"/>
      <c r="D83" s="108"/>
    </row>
    <row r="84" spans="1:4" x14ac:dyDescent="0.25">
      <c r="A84" s="108"/>
      <c r="D84" s="108"/>
    </row>
    <row r="85" spans="1:4" x14ac:dyDescent="0.25">
      <c r="A85" s="108"/>
      <c r="D85" s="108"/>
    </row>
    <row r="86" spans="1:4" x14ac:dyDescent="0.25">
      <c r="A86" s="108"/>
      <c r="D86" s="108"/>
    </row>
    <row r="87" spans="1:4" x14ac:dyDescent="0.25">
      <c r="A87" s="108"/>
      <c r="D87" s="108"/>
    </row>
    <row r="88" spans="1:4" x14ac:dyDescent="0.25">
      <c r="A88" s="108"/>
      <c r="D88" s="108"/>
    </row>
    <row r="89" spans="1:4" x14ac:dyDescent="0.25">
      <c r="A89" s="108"/>
      <c r="D89" s="108"/>
    </row>
    <row r="90" spans="1:4" x14ac:dyDescent="0.25">
      <c r="A90" s="108"/>
      <c r="D90" s="108"/>
    </row>
    <row r="91" spans="1:4" x14ac:dyDescent="0.25">
      <c r="A91" s="108"/>
      <c r="D91" s="108"/>
    </row>
    <row r="92" spans="1:4" x14ac:dyDescent="0.25">
      <c r="A92" s="108"/>
      <c r="D92" s="108"/>
    </row>
    <row r="93" spans="1:4" x14ac:dyDescent="0.25">
      <c r="A93" s="108"/>
      <c r="D93" s="108"/>
    </row>
    <row r="94" spans="1:4" x14ac:dyDescent="0.25">
      <c r="A94" s="108"/>
      <c r="D94" s="108"/>
    </row>
    <row r="95" spans="1:4" x14ac:dyDescent="0.25">
      <c r="A95" s="108"/>
      <c r="D95" s="108"/>
    </row>
    <row r="96" spans="1:4" x14ac:dyDescent="0.25">
      <c r="A96" s="108"/>
      <c r="D96" s="108"/>
    </row>
    <row r="97" spans="1:4" x14ac:dyDescent="0.25">
      <c r="A97" s="108"/>
      <c r="D97" s="108"/>
    </row>
    <row r="98" spans="1:4" x14ac:dyDescent="0.25">
      <c r="A98" s="108"/>
      <c r="D98" s="108"/>
    </row>
    <row r="99" spans="1:4" x14ac:dyDescent="0.25">
      <c r="A99" s="108"/>
      <c r="D99" s="108"/>
    </row>
    <row r="100" spans="1:4" x14ac:dyDescent="0.25">
      <c r="A100" s="108"/>
      <c r="D100" s="108"/>
    </row>
    <row r="101" spans="1:4" x14ac:dyDescent="0.25">
      <c r="A101" s="108"/>
      <c r="D101" s="108"/>
    </row>
    <row r="102" spans="1:4" x14ac:dyDescent="0.25">
      <c r="A102" s="108"/>
      <c r="D102" s="108"/>
    </row>
    <row r="103" spans="1:4" x14ac:dyDescent="0.25">
      <c r="A103" s="108"/>
      <c r="D103" s="108"/>
    </row>
    <row r="104" spans="1:4" x14ac:dyDescent="0.25">
      <c r="A104" s="108"/>
      <c r="D104" s="108"/>
    </row>
    <row r="105" spans="1:4" x14ac:dyDescent="0.25">
      <c r="A105" s="108"/>
      <c r="D105" s="108"/>
    </row>
    <row r="106" spans="1:4" x14ac:dyDescent="0.25">
      <c r="A106" s="108"/>
      <c r="D106" s="108"/>
    </row>
    <row r="107" spans="1:4" x14ac:dyDescent="0.25">
      <c r="A107" s="108"/>
      <c r="D107" s="108"/>
    </row>
    <row r="108" spans="1:4" x14ac:dyDescent="0.25">
      <c r="A108" s="108"/>
      <c r="D108" s="108"/>
    </row>
    <row r="109" spans="1:4" x14ac:dyDescent="0.25">
      <c r="A109" s="108"/>
      <c r="D109" s="108"/>
    </row>
    <row r="110" spans="1:4" x14ac:dyDescent="0.25">
      <c r="A110" s="108"/>
      <c r="D110" s="108"/>
    </row>
    <row r="111" spans="1:4" x14ac:dyDescent="0.25">
      <c r="A111" s="108"/>
      <c r="D111" s="108"/>
    </row>
    <row r="112" spans="1:4" x14ac:dyDescent="0.25">
      <c r="A112" s="108"/>
      <c r="D112" s="108"/>
    </row>
    <row r="113" spans="1:4" x14ac:dyDescent="0.25">
      <c r="A113" s="108"/>
      <c r="D113" s="108"/>
    </row>
    <row r="114" spans="1:4" x14ac:dyDescent="0.25">
      <c r="A114" s="108"/>
      <c r="D114" s="108"/>
    </row>
    <row r="115" spans="1:4" x14ac:dyDescent="0.25">
      <c r="A115" s="108"/>
      <c r="D115" s="108"/>
    </row>
    <row r="116" spans="1:4" x14ac:dyDescent="0.25">
      <c r="A116" s="108"/>
      <c r="D116" s="108"/>
    </row>
    <row r="117" spans="1:4" x14ac:dyDescent="0.25">
      <c r="A117" s="108"/>
      <c r="D117" s="108"/>
    </row>
    <row r="118" spans="1:4" x14ac:dyDescent="0.25">
      <c r="A118" s="108"/>
      <c r="D118" s="108"/>
    </row>
    <row r="119" spans="1:4" x14ac:dyDescent="0.25">
      <c r="A119" s="108"/>
      <c r="D119" s="108"/>
    </row>
    <row r="120" spans="1:4" x14ac:dyDescent="0.25">
      <c r="A120" s="108"/>
      <c r="D120" s="108"/>
    </row>
    <row r="121" spans="1:4" x14ac:dyDescent="0.25">
      <c r="A121" s="108"/>
      <c r="D121" s="108"/>
    </row>
    <row r="122" spans="1:4" x14ac:dyDescent="0.25">
      <c r="A122" s="108"/>
      <c r="D122" s="108"/>
    </row>
    <row r="123" spans="1:4" x14ac:dyDescent="0.25">
      <c r="A123" s="108"/>
      <c r="D123" s="108"/>
    </row>
    <row r="124" spans="1:4" x14ac:dyDescent="0.25">
      <c r="A124" s="108"/>
      <c r="D124" s="108"/>
    </row>
    <row r="125" spans="1:4" x14ac:dyDescent="0.25">
      <c r="A125" s="108"/>
      <c r="D125" s="108"/>
    </row>
    <row r="126" spans="1:4" x14ac:dyDescent="0.25">
      <c r="A126" s="108"/>
      <c r="D126" s="108"/>
    </row>
    <row r="127" spans="1:4" x14ac:dyDescent="0.25">
      <c r="A127" s="108"/>
      <c r="D127" s="108"/>
    </row>
    <row r="128" spans="1:4" x14ac:dyDescent="0.25">
      <c r="A128" s="108"/>
      <c r="D128" s="108"/>
    </row>
    <row r="129" spans="1:4" x14ac:dyDescent="0.25">
      <c r="A129" s="108"/>
      <c r="D129" s="108"/>
    </row>
    <row r="130" spans="1:4" x14ac:dyDescent="0.25">
      <c r="A130" s="108"/>
      <c r="D130" s="108"/>
    </row>
    <row r="131" spans="1:4" x14ac:dyDescent="0.25">
      <c r="A131" s="108"/>
      <c r="D131" s="108"/>
    </row>
    <row r="132" spans="1:4" x14ac:dyDescent="0.25">
      <c r="A132" s="108"/>
      <c r="D132" s="108"/>
    </row>
    <row r="133" spans="1:4" x14ac:dyDescent="0.25">
      <c r="A133" s="108"/>
      <c r="D133" s="108"/>
    </row>
    <row r="134" spans="1:4" x14ac:dyDescent="0.25">
      <c r="A134" s="108"/>
      <c r="D134" s="108"/>
    </row>
    <row r="135" spans="1:4" x14ac:dyDescent="0.25">
      <c r="A135" s="108"/>
      <c r="D135" s="108"/>
    </row>
    <row r="136" spans="1:4" x14ac:dyDescent="0.25">
      <c r="A136" s="108"/>
      <c r="D136" s="108"/>
    </row>
    <row r="137" spans="1:4" x14ac:dyDescent="0.25">
      <c r="A137" s="108"/>
      <c r="D137" s="108"/>
    </row>
    <row r="138" spans="1:4" x14ac:dyDescent="0.25">
      <c r="A138" s="108"/>
      <c r="D138" s="108"/>
    </row>
    <row r="139" spans="1:4" x14ac:dyDescent="0.25">
      <c r="A139" s="108"/>
      <c r="D139" s="108"/>
    </row>
    <row r="140" spans="1:4" x14ac:dyDescent="0.25">
      <c r="A140" s="108"/>
      <c r="D140" s="108"/>
    </row>
    <row r="141" spans="1:4" x14ac:dyDescent="0.25">
      <c r="A141" s="108"/>
      <c r="D141" s="108"/>
    </row>
    <row r="142" spans="1:4" x14ac:dyDescent="0.25">
      <c r="A142" s="108"/>
      <c r="D142" s="108"/>
    </row>
    <row r="143" spans="1:4" x14ac:dyDescent="0.25">
      <c r="A143" s="108"/>
      <c r="D143" s="108"/>
    </row>
    <row r="144" spans="1:4" x14ac:dyDescent="0.25">
      <c r="A144" s="108"/>
      <c r="D144" s="108"/>
    </row>
    <row r="145" spans="1:4" x14ac:dyDescent="0.25">
      <c r="A145" s="108"/>
      <c r="D145" s="108"/>
    </row>
    <row r="146" spans="1:4" x14ac:dyDescent="0.25">
      <c r="A146" s="108"/>
      <c r="D146" s="108"/>
    </row>
    <row r="147" spans="1:4" x14ac:dyDescent="0.25">
      <c r="A147" s="108"/>
      <c r="D147" s="108"/>
    </row>
    <row r="148" spans="1:4" x14ac:dyDescent="0.25">
      <c r="A148" s="108"/>
      <c r="D148" s="108"/>
    </row>
    <row r="149" spans="1:4" x14ac:dyDescent="0.25">
      <c r="A149" s="108"/>
      <c r="D149" s="108"/>
    </row>
    <row r="150" spans="1:4" x14ac:dyDescent="0.25">
      <c r="A150" s="108"/>
      <c r="D150" s="108"/>
    </row>
    <row r="151" spans="1:4" x14ac:dyDescent="0.25">
      <c r="A151" s="108"/>
      <c r="D151" s="108"/>
    </row>
    <row r="152" spans="1:4" x14ac:dyDescent="0.25">
      <c r="A152" s="108"/>
      <c r="D152" s="108"/>
    </row>
    <row r="153" spans="1:4" x14ac:dyDescent="0.25">
      <c r="A153" s="108"/>
      <c r="D153" s="108"/>
    </row>
    <row r="154" spans="1:4" x14ac:dyDescent="0.25">
      <c r="A154" s="108"/>
      <c r="D154" s="108"/>
    </row>
    <row r="155" spans="1:4" x14ac:dyDescent="0.25">
      <c r="A155" s="108"/>
      <c r="D155" s="108"/>
    </row>
    <row r="156" spans="1:4" x14ac:dyDescent="0.25">
      <c r="A156" s="108"/>
      <c r="D156" s="108"/>
    </row>
    <row r="157" spans="1:4" x14ac:dyDescent="0.25">
      <c r="A157" s="108"/>
      <c r="D157" s="108"/>
    </row>
    <row r="158" spans="1:4" x14ac:dyDescent="0.25">
      <c r="A158" s="108"/>
      <c r="D158" s="108"/>
    </row>
    <row r="159" spans="1:4" x14ac:dyDescent="0.25">
      <c r="A159" s="108"/>
      <c r="D159" s="108"/>
    </row>
    <row r="160" spans="1:4" x14ac:dyDescent="0.25">
      <c r="A160" s="108"/>
      <c r="D160" s="108"/>
    </row>
    <row r="161" spans="1:4" x14ac:dyDescent="0.25">
      <c r="A161" s="108"/>
      <c r="D161" s="108"/>
    </row>
    <row r="162" spans="1:4" x14ac:dyDescent="0.25">
      <c r="A162" s="108"/>
      <c r="D162" s="108"/>
    </row>
    <row r="163" spans="1:4" x14ac:dyDescent="0.25">
      <c r="A163" s="108"/>
      <c r="D163" s="108"/>
    </row>
    <row r="164" spans="1:4" x14ac:dyDescent="0.25">
      <c r="A164" s="108"/>
      <c r="D164" s="108"/>
    </row>
    <row r="165" spans="1:4" x14ac:dyDescent="0.25">
      <c r="A165" s="108"/>
      <c r="D165" s="108"/>
    </row>
    <row r="166" spans="1:4" x14ac:dyDescent="0.25">
      <c r="A166" s="108"/>
      <c r="D166" s="108"/>
    </row>
    <row r="167" spans="1:4" x14ac:dyDescent="0.25">
      <c r="A167" s="108"/>
      <c r="D167" s="108"/>
    </row>
    <row r="168" spans="1:4" x14ac:dyDescent="0.25">
      <c r="A168" s="108"/>
      <c r="D168" s="108"/>
    </row>
    <row r="169" spans="1:4" x14ac:dyDescent="0.25">
      <c r="A169" s="108"/>
      <c r="D169" s="108"/>
    </row>
    <row r="170" spans="1:4" x14ac:dyDescent="0.25">
      <c r="A170" s="108"/>
      <c r="D170" s="108"/>
    </row>
    <row r="171" spans="1:4" x14ac:dyDescent="0.25">
      <c r="A171" s="108"/>
      <c r="D171" s="108"/>
    </row>
    <row r="172" spans="1:4" x14ac:dyDescent="0.25">
      <c r="A172" s="108"/>
      <c r="D172" s="108"/>
    </row>
    <row r="173" spans="1:4" x14ac:dyDescent="0.25">
      <c r="A173" s="108"/>
      <c r="D173" s="108"/>
    </row>
    <row r="174" spans="1:4" x14ac:dyDescent="0.25">
      <c r="A174" s="108"/>
      <c r="D174" s="108"/>
    </row>
    <row r="175" spans="1:4" x14ac:dyDescent="0.25">
      <c r="A175" s="108"/>
      <c r="D175" s="108"/>
    </row>
    <row r="176" spans="1:4" x14ac:dyDescent="0.25">
      <c r="A176" s="108"/>
      <c r="D176" s="108"/>
    </row>
    <row r="177" spans="1:4" x14ac:dyDescent="0.25">
      <c r="A177" s="108"/>
      <c r="D177" s="108"/>
    </row>
    <row r="178" spans="1:4" x14ac:dyDescent="0.25">
      <c r="A178" s="108"/>
      <c r="D178" s="108"/>
    </row>
    <row r="179" spans="1:4" x14ac:dyDescent="0.25">
      <c r="A179" s="108"/>
      <c r="D179" s="108"/>
    </row>
    <row r="180" spans="1:4" x14ac:dyDescent="0.25">
      <c r="A180" s="108"/>
      <c r="D180" s="108"/>
    </row>
    <row r="181" spans="1:4" x14ac:dyDescent="0.25">
      <c r="A181" s="108"/>
      <c r="D181" s="108"/>
    </row>
    <row r="182" spans="1:4" x14ac:dyDescent="0.25">
      <c r="A182" s="108"/>
      <c r="D182" s="108"/>
    </row>
    <row r="183" spans="1:4" x14ac:dyDescent="0.25">
      <c r="A183" s="108"/>
      <c r="D183" s="108"/>
    </row>
    <row r="184" spans="1:4" x14ac:dyDescent="0.25">
      <c r="A184" s="108"/>
      <c r="D184" s="108"/>
    </row>
    <row r="185" spans="1:4" x14ac:dyDescent="0.25">
      <c r="A185" s="108"/>
      <c r="D185" s="108"/>
    </row>
    <row r="186" spans="1:4" x14ac:dyDescent="0.25">
      <c r="A186" s="108"/>
      <c r="D186" s="108"/>
    </row>
    <row r="187" spans="1:4" x14ac:dyDescent="0.25">
      <c r="A187" s="108"/>
      <c r="D187" s="108"/>
    </row>
    <row r="188" spans="1:4" x14ac:dyDescent="0.25">
      <c r="A188" s="108"/>
      <c r="D188" s="108"/>
    </row>
    <row r="189" spans="1:4" x14ac:dyDescent="0.25">
      <c r="A189" s="108"/>
      <c r="D189" s="108"/>
    </row>
    <row r="190" spans="1:4" x14ac:dyDescent="0.25">
      <c r="A190" s="108"/>
      <c r="D190" s="108"/>
    </row>
    <row r="191" spans="1:4" x14ac:dyDescent="0.25">
      <c r="A191" s="108"/>
      <c r="D191" s="108"/>
    </row>
    <row r="192" spans="1:4" x14ac:dyDescent="0.25">
      <c r="A192" s="108"/>
      <c r="D192" s="108"/>
    </row>
    <row r="193" spans="1:4" x14ac:dyDescent="0.25">
      <c r="A193" s="108"/>
      <c r="D193" s="108"/>
    </row>
    <row r="194" spans="1:4" x14ac:dyDescent="0.25">
      <c r="A194" s="108"/>
      <c r="D194" s="108"/>
    </row>
    <row r="195" spans="1:4" x14ac:dyDescent="0.25">
      <c r="A195" s="108"/>
      <c r="D195" s="108"/>
    </row>
    <row r="196" spans="1:4" x14ac:dyDescent="0.25">
      <c r="A196" s="108"/>
      <c r="D196" s="108"/>
    </row>
    <row r="197" spans="1:4" x14ac:dyDescent="0.25">
      <c r="A197" s="108"/>
      <c r="D197" s="108"/>
    </row>
    <row r="198" spans="1:4" x14ac:dyDescent="0.25">
      <c r="A198" s="108"/>
      <c r="D198" s="108"/>
    </row>
    <row r="199" spans="1:4" x14ac:dyDescent="0.25">
      <c r="A199" s="108"/>
      <c r="D199" s="108"/>
    </row>
    <row r="200" spans="1:4" x14ac:dyDescent="0.25">
      <c r="A200" s="108"/>
      <c r="D200" s="108"/>
    </row>
    <row r="201" spans="1:4" x14ac:dyDescent="0.25">
      <c r="A201" s="108"/>
      <c r="D201" s="108"/>
    </row>
    <row r="202" spans="1:4" x14ac:dyDescent="0.25">
      <c r="A202" s="108"/>
      <c r="D202" s="108"/>
    </row>
    <row r="203" spans="1:4" x14ac:dyDescent="0.25">
      <c r="A203" s="108"/>
      <c r="D203" s="108"/>
    </row>
    <row r="204" spans="1:4" x14ac:dyDescent="0.25">
      <c r="A204" s="108"/>
      <c r="D204" s="108"/>
    </row>
    <row r="205" spans="1:4" x14ac:dyDescent="0.25">
      <c r="A205" s="108"/>
      <c r="D205" s="108"/>
    </row>
    <row r="206" spans="1:4" x14ac:dyDescent="0.25">
      <c r="A206" s="108"/>
      <c r="D206" s="108"/>
    </row>
    <row r="207" spans="1:4" x14ac:dyDescent="0.25">
      <c r="A207" s="108"/>
      <c r="D207" s="108"/>
    </row>
    <row r="208" spans="1:4" x14ac:dyDescent="0.25">
      <c r="A208" s="108"/>
      <c r="D208" s="108"/>
    </row>
    <row r="209" spans="1:4" x14ac:dyDescent="0.25">
      <c r="A209" s="108"/>
      <c r="D209" s="108"/>
    </row>
    <row r="210" spans="1:4" x14ac:dyDescent="0.25">
      <c r="A210" s="108"/>
      <c r="D210" s="108"/>
    </row>
    <row r="211" spans="1:4" x14ac:dyDescent="0.25">
      <c r="A211" s="108"/>
      <c r="D211" s="108"/>
    </row>
    <row r="212" spans="1:4" x14ac:dyDescent="0.25">
      <c r="A212" s="108"/>
      <c r="D212" s="108"/>
    </row>
    <row r="213" spans="1:4" x14ac:dyDescent="0.25">
      <c r="A213" s="108"/>
      <c r="D213" s="108"/>
    </row>
    <row r="214" spans="1:4" x14ac:dyDescent="0.25">
      <c r="A214" s="108"/>
      <c r="D214" s="108"/>
    </row>
    <row r="215" spans="1:4" x14ac:dyDescent="0.25">
      <c r="A215" s="108"/>
      <c r="D215" s="108"/>
    </row>
    <row r="216" spans="1:4" x14ac:dyDescent="0.25">
      <c r="A216" s="108"/>
      <c r="D216" s="108"/>
    </row>
    <row r="217" spans="1:4" x14ac:dyDescent="0.25">
      <c r="A217" s="108"/>
      <c r="D217" s="108"/>
    </row>
    <row r="218" spans="1:4" x14ac:dyDescent="0.25">
      <c r="A218" s="108"/>
      <c r="D218" s="108"/>
    </row>
    <row r="219" spans="1:4" x14ac:dyDescent="0.25">
      <c r="A219" s="108"/>
      <c r="D219" s="108"/>
    </row>
    <row r="220" spans="1:4" x14ac:dyDescent="0.25">
      <c r="A220" s="108"/>
      <c r="D220" s="108"/>
    </row>
    <row r="221" spans="1:4" x14ac:dyDescent="0.25">
      <c r="A221" s="108"/>
      <c r="D221" s="108"/>
    </row>
    <row r="222" spans="1:4" x14ac:dyDescent="0.25">
      <c r="A222" s="108"/>
      <c r="D222" s="108"/>
    </row>
    <row r="223" spans="1:4" x14ac:dyDescent="0.25">
      <c r="A223" s="108"/>
      <c r="D223" s="108"/>
    </row>
    <row r="224" spans="1:4" x14ac:dyDescent="0.25">
      <c r="A224" s="108"/>
      <c r="D224" s="108"/>
    </row>
    <row r="225" spans="1:4" x14ac:dyDescent="0.25">
      <c r="A225" s="108"/>
      <c r="D225" s="108"/>
    </row>
    <row r="226" spans="1:4" x14ac:dyDescent="0.25">
      <c r="A226" s="108"/>
      <c r="D226" s="108"/>
    </row>
    <row r="227" spans="1:4" x14ac:dyDescent="0.25">
      <c r="A227" s="108"/>
      <c r="D227" s="108"/>
    </row>
    <row r="228" spans="1:4" x14ac:dyDescent="0.25">
      <c r="A228" s="108"/>
      <c r="D228" s="108"/>
    </row>
    <row r="229" spans="1:4" x14ac:dyDescent="0.25">
      <c r="A229" s="108"/>
      <c r="D229" s="108"/>
    </row>
    <row r="230" spans="1:4" x14ac:dyDescent="0.25">
      <c r="A230" s="108"/>
      <c r="D230" s="108"/>
    </row>
    <row r="231" spans="1:4" x14ac:dyDescent="0.25">
      <c r="A231" s="108"/>
      <c r="D231" s="108"/>
    </row>
    <row r="232" spans="1:4" x14ac:dyDescent="0.25">
      <c r="A232" s="108"/>
      <c r="D232" s="108"/>
    </row>
    <row r="233" spans="1:4" x14ac:dyDescent="0.25">
      <c r="A233" s="108"/>
      <c r="D233" s="108"/>
    </row>
    <row r="234" spans="1:4" x14ac:dyDescent="0.25">
      <c r="A234" s="108"/>
      <c r="D234" s="108"/>
    </row>
    <row r="235" spans="1:4" x14ac:dyDescent="0.25">
      <c r="A235" s="108"/>
      <c r="D235" s="108"/>
    </row>
    <row r="236" spans="1:4" x14ac:dyDescent="0.25">
      <c r="A236" s="108"/>
      <c r="D236" s="108"/>
    </row>
    <row r="237" spans="1:4" x14ac:dyDescent="0.25">
      <c r="A237" s="108"/>
      <c r="D237" s="108"/>
    </row>
    <row r="238" spans="1:4" x14ac:dyDescent="0.25">
      <c r="A238" s="108"/>
      <c r="D238" s="108"/>
    </row>
    <row r="239" spans="1:4" x14ac:dyDescent="0.25">
      <c r="A239" s="108"/>
      <c r="D239" s="108"/>
    </row>
    <row r="240" spans="1:4" x14ac:dyDescent="0.25">
      <c r="A240" s="108"/>
      <c r="D240" s="108"/>
    </row>
    <row r="241" spans="1:4" x14ac:dyDescent="0.25">
      <c r="A241" s="108"/>
      <c r="D241" s="108"/>
    </row>
    <row r="242" spans="1:4" x14ac:dyDescent="0.25">
      <c r="A242" s="108"/>
      <c r="D242" s="108"/>
    </row>
    <row r="243" spans="1:4" x14ac:dyDescent="0.25">
      <c r="A243" s="108"/>
      <c r="D243" s="108"/>
    </row>
    <row r="244" spans="1:4" x14ac:dyDescent="0.25">
      <c r="A244" s="108"/>
      <c r="D244" s="108"/>
    </row>
    <row r="245" spans="1:4" x14ac:dyDescent="0.25">
      <c r="A245" s="108"/>
      <c r="D245" s="108"/>
    </row>
    <row r="246" spans="1:4" x14ac:dyDescent="0.25">
      <c r="A246" s="108"/>
      <c r="D246" s="108"/>
    </row>
    <row r="247" spans="1:4" x14ac:dyDescent="0.25">
      <c r="A247" s="108"/>
      <c r="D247" s="108"/>
    </row>
    <row r="248" spans="1:4" x14ac:dyDescent="0.25">
      <c r="A248" s="108"/>
      <c r="D248" s="108"/>
    </row>
    <row r="249" spans="1:4" x14ac:dyDescent="0.25">
      <c r="A249" s="108"/>
      <c r="D249" s="108"/>
    </row>
    <row r="250" spans="1:4" x14ac:dyDescent="0.25">
      <c r="A250" s="108"/>
      <c r="D250" s="108"/>
    </row>
    <row r="251" spans="1:4" x14ac:dyDescent="0.25">
      <c r="A251" s="108"/>
      <c r="D251" s="108"/>
    </row>
    <row r="252" spans="1:4" x14ac:dyDescent="0.25">
      <c r="A252" s="108"/>
      <c r="D252" s="108"/>
    </row>
    <row r="253" spans="1:4" x14ac:dyDescent="0.25">
      <c r="A253" s="108"/>
      <c r="D253" s="108"/>
    </row>
    <row r="254" spans="1:4" x14ac:dyDescent="0.25">
      <c r="A254" s="108"/>
      <c r="D254" s="108"/>
    </row>
    <row r="255" spans="1:4" x14ac:dyDescent="0.25">
      <c r="A255" s="108"/>
      <c r="D255" s="108"/>
    </row>
    <row r="256" spans="1:4" x14ac:dyDescent="0.25">
      <c r="A256" s="108"/>
      <c r="D256" s="108"/>
    </row>
    <row r="257" spans="1:4" x14ac:dyDescent="0.25">
      <c r="A257" s="108"/>
      <c r="D257" s="108"/>
    </row>
    <row r="258" spans="1:4" x14ac:dyDescent="0.25">
      <c r="A258" s="108"/>
      <c r="D258" s="108"/>
    </row>
    <row r="259" spans="1:4" x14ac:dyDescent="0.25">
      <c r="A259" s="108"/>
      <c r="D259" s="108"/>
    </row>
    <row r="260" spans="1:4" x14ac:dyDescent="0.25">
      <c r="A260" s="108"/>
      <c r="D260" s="108"/>
    </row>
    <row r="261" spans="1:4" x14ac:dyDescent="0.25">
      <c r="A261" s="108"/>
      <c r="D261" s="108"/>
    </row>
    <row r="262" spans="1:4" x14ac:dyDescent="0.25">
      <c r="A262" s="108"/>
      <c r="D262" s="108"/>
    </row>
    <row r="263" spans="1:4" x14ac:dyDescent="0.25">
      <c r="A263" s="108"/>
      <c r="D263" s="108"/>
    </row>
    <row r="264" spans="1:4" x14ac:dyDescent="0.25">
      <c r="A264" s="108"/>
      <c r="D264" s="108"/>
    </row>
    <row r="265" spans="1:4" x14ac:dyDescent="0.25">
      <c r="A265" s="108"/>
      <c r="D265" s="108"/>
    </row>
    <row r="266" spans="1:4" x14ac:dyDescent="0.25">
      <c r="A266" s="108"/>
      <c r="D266" s="108"/>
    </row>
    <row r="267" spans="1:4" x14ac:dyDescent="0.25">
      <c r="A267" s="108"/>
      <c r="D267" s="108"/>
    </row>
    <row r="268" spans="1:4" x14ac:dyDescent="0.25">
      <c r="A268" s="108"/>
      <c r="D268" s="108"/>
    </row>
    <row r="269" spans="1:4" x14ac:dyDescent="0.25">
      <c r="A269" s="108"/>
      <c r="D269" s="108"/>
    </row>
    <row r="270" spans="1:4" x14ac:dyDescent="0.25">
      <c r="A270" s="108"/>
      <c r="D270" s="108"/>
    </row>
    <row r="271" spans="1:4" x14ac:dyDescent="0.25">
      <c r="A271" s="108"/>
      <c r="D271" s="108"/>
    </row>
    <row r="272" spans="1:4" x14ac:dyDescent="0.25">
      <c r="A272" s="108"/>
      <c r="D272" s="108"/>
    </row>
    <row r="273" spans="1:4" x14ac:dyDescent="0.25">
      <c r="A273" s="108"/>
      <c r="D273" s="108"/>
    </row>
    <row r="274" spans="1:4" x14ac:dyDescent="0.25">
      <c r="A274" s="108"/>
      <c r="D274" s="108"/>
    </row>
    <row r="275" spans="1:4" x14ac:dyDescent="0.25">
      <c r="A275" s="108"/>
      <c r="D275" s="108"/>
    </row>
    <row r="276" spans="1:4" x14ac:dyDescent="0.25">
      <c r="A276" s="108"/>
      <c r="D276" s="108"/>
    </row>
    <row r="277" spans="1:4" x14ac:dyDescent="0.25">
      <c r="A277" s="108"/>
      <c r="D277" s="108"/>
    </row>
    <row r="278" spans="1:4" x14ac:dyDescent="0.25">
      <c r="A278" s="108"/>
      <c r="D278" s="108"/>
    </row>
    <row r="279" spans="1:4" x14ac:dyDescent="0.25">
      <c r="A279" s="108"/>
      <c r="D279" s="108"/>
    </row>
    <row r="280" spans="1:4" x14ac:dyDescent="0.25">
      <c r="A280" s="108"/>
      <c r="D280" s="108"/>
    </row>
    <row r="281" spans="1:4" x14ac:dyDescent="0.25">
      <c r="A281" s="108"/>
      <c r="D281" s="108"/>
    </row>
    <row r="282" spans="1:4" x14ac:dyDescent="0.25">
      <c r="A282" s="108"/>
      <c r="D282" s="108"/>
    </row>
    <row r="283" spans="1:4" x14ac:dyDescent="0.25">
      <c r="A283" s="108"/>
      <c r="D283" s="108"/>
    </row>
    <row r="284" spans="1:4" x14ac:dyDescent="0.25">
      <c r="A284" s="108"/>
      <c r="D284" s="108"/>
    </row>
    <row r="285" spans="1:4" x14ac:dyDescent="0.25">
      <c r="A285" s="108"/>
      <c r="D285" s="108"/>
    </row>
    <row r="286" spans="1:4" x14ac:dyDescent="0.25">
      <c r="A286" s="108"/>
      <c r="D286" s="108"/>
    </row>
    <row r="287" spans="1:4" x14ac:dyDescent="0.25">
      <c r="A287" s="108"/>
      <c r="D287" s="108"/>
    </row>
    <row r="288" spans="1:4" x14ac:dyDescent="0.25">
      <c r="A288" s="108"/>
      <c r="D288" s="108"/>
    </row>
    <row r="289" spans="1:4" x14ac:dyDescent="0.25">
      <c r="A289" s="108"/>
      <c r="D289" s="108"/>
    </row>
    <row r="290" spans="1:4" x14ac:dyDescent="0.25">
      <c r="A290" s="108"/>
      <c r="D290" s="108"/>
    </row>
    <row r="291" spans="1:4" x14ac:dyDescent="0.25">
      <c r="A291" s="108"/>
      <c r="D291" s="108"/>
    </row>
    <row r="292" spans="1:4" x14ac:dyDescent="0.25">
      <c r="A292" s="108"/>
      <c r="D292" s="108"/>
    </row>
    <row r="293" spans="1:4" x14ac:dyDescent="0.25">
      <c r="A293" s="108"/>
      <c r="D293" s="108"/>
    </row>
    <row r="294" spans="1:4" x14ac:dyDescent="0.25">
      <c r="A294" s="108"/>
      <c r="D294" s="108"/>
    </row>
    <row r="295" spans="1:4" x14ac:dyDescent="0.25">
      <c r="A295" s="108"/>
      <c r="D295" s="108"/>
    </row>
    <row r="296" spans="1:4" x14ac:dyDescent="0.25">
      <c r="A296" s="108"/>
      <c r="D296" s="108"/>
    </row>
    <row r="297" spans="1:4" x14ac:dyDescent="0.25">
      <c r="A297" s="108"/>
      <c r="D297" s="108"/>
    </row>
    <row r="298" spans="1:4" x14ac:dyDescent="0.25">
      <c r="A298" s="108"/>
      <c r="D298" s="108"/>
    </row>
    <row r="299" spans="1:4" x14ac:dyDescent="0.25">
      <c r="A299" s="108"/>
      <c r="D299" s="108"/>
    </row>
    <row r="300" spans="1:4" x14ac:dyDescent="0.25">
      <c r="A300" s="108"/>
      <c r="D300" s="108"/>
    </row>
    <row r="301" spans="1:4" x14ac:dyDescent="0.25">
      <c r="A301" s="108"/>
      <c r="D301" s="108"/>
    </row>
    <row r="302" spans="1:4" x14ac:dyDescent="0.25">
      <c r="A302" s="108"/>
      <c r="D302" s="108"/>
    </row>
    <row r="303" spans="1:4" x14ac:dyDescent="0.25">
      <c r="A303" s="108"/>
      <c r="D303" s="108"/>
    </row>
    <row r="304" spans="1:4" x14ac:dyDescent="0.25">
      <c r="A304" s="108"/>
      <c r="D304" s="108"/>
    </row>
    <row r="305" spans="1:4" x14ac:dyDescent="0.25">
      <c r="A305" s="108"/>
      <c r="D305" s="108"/>
    </row>
    <row r="306" spans="1:4" x14ac:dyDescent="0.25">
      <c r="A306" s="108"/>
      <c r="D306" s="108"/>
    </row>
    <row r="307" spans="1:4" x14ac:dyDescent="0.25">
      <c r="A307" s="108"/>
      <c r="D307" s="108"/>
    </row>
    <row r="308" spans="1:4" x14ac:dyDescent="0.25">
      <c r="A308" s="108"/>
      <c r="D308" s="108"/>
    </row>
    <row r="309" spans="1:4" x14ac:dyDescent="0.25">
      <c r="A309" s="108"/>
      <c r="D309" s="108"/>
    </row>
    <row r="310" spans="1:4" x14ac:dyDescent="0.25">
      <c r="A310" s="108"/>
      <c r="D310" s="108"/>
    </row>
    <row r="311" spans="1:4" x14ac:dyDescent="0.25">
      <c r="A311" s="108"/>
      <c r="D311" s="108"/>
    </row>
    <row r="312" spans="1:4" x14ac:dyDescent="0.25">
      <c r="A312" s="108"/>
      <c r="D312" s="108"/>
    </row>
    <row r="313" spans="1:4" x14ac:dyDescent="0.25">
      <c r="A313" s="108"/>
      <c r="D313" s="108"/>
    </row>
    <row r="314" spans="1:4" x14ac:dyDescent="0.25">
      <c r="A314" s="108"/>
      <c r="D314" s="108"/>
    </row>
    <row r="315" spans="1:4" x14ac:dyDescent="0.25">
      <c r="A315" s="108"/>
      <c r="D315" s="108"/>
    </row>
    <row r="316" spans="1:4" x14ac:dyDescent="0.25">
      <c r="A316" s="108"/>
      <c r="D316" s="108"/>
    </row>
    <row r="317" spans="1:4" x14ac:dyDescent="0.25">
      <c r="A317" s="108"/>
      <c r="D317" s="108"/>
    </row>
    <row r="318" spans="1:4" x14ac:dyDescent="0.25">
      <c r="A318" s="108"/>
      <c r="D318" s="108"/>
    </row>
    <row r="319" spans="1:4" x14ac:dyDescent="0.25">
      <c r="A319" s="108"/>
      <c r="D319" s="108"/>
    </row>
    <row r="320" spans="1:4" x14ac:dyDescent="0.25">
      <c r="A320" s="108"/>
      <c r="D320" s="108"/>
    </row>
    <row r="321" spans="1:4" x14ac:dyDescent="0.25">
      <c r="A321" s="108"/>
      <c r="D321" s="108"/>
    </row>
    <row r="322" spans="1:4" x14ac:dyDescent="0.25">
      <c r="A322" s="108"/>
      <c r="D322" s="108"/>
    </row>
    <row r="323" spans="1:4" x14ac:dyDescent="0.25">
      <c r="A323" s="108"/>
      <c r="D323" s="108"/>
    </row>
    <row r="324" spans="1:4" x14ac:dyDescent="0.25">
      <c r="A324" s="108"/>
      <c r="D324" s="108"/>
    </row>
    <row r="325" spans="1:4" x14ac:dyDescent="0.25">
      <c r="A325" s="108"/>
      <c r="D325" s="108"/>
    </row>
    <row r="326" spans="1:4" x14ac:dyDescent="0.25">
      <c r="A326" s="108"/>
      <c r="D326" s="108"/>
    </row>
    <row r="327" spans="1:4" x14ac:dyDescent="0.25">
      <c r="A327" s="108"/>
      <c r="D327" s="108"/>
    </row>
    <row r="328" spans="1:4" x14ac:dyDescent="0.25">
      <c r="A328" s="108"/>
      <c r="D328" s="108"/>
    </row>
    <row r="329" spans="1:4" x14ac:dyDescent="0.25">
      <c r="A329" s="108"/>
      <c r="D329" s="108"/>
    </row>
    <row r="330" spans="1:4" x14ac:dyDescent="0.25">
      <c r="A330" s="108"/>
      <c r="D330" s="108"/>
    </row>
    <row r="331" spans="1:4" x14ac:dyDescent="0.25">
      <c r="A331" s="108"/>
      <c r="D331" s="108"/>
    </row>
    <row r="332" spans="1:4" x14ac:dyDescent="0.25">
      <c r="A332" s="108"/>
      <c r="D332" s="108"/>
    </row>
    <row r="333" spans="1:4" x14ac:dyDescent="0.25">
      <c r="A333" s="108"/>
      <c r="D333" s="108"/>
    </row>
    <row r="334" spans="1:4" x14ac:dyDescent="0.25">
      <c r="A334" s="108"/>
      <c r="D334" s="108"/>
    </row>
    <row r="335" spans="1:4" x14ac:dyDescent="0.25">
      <c r="A335" s="108"/>
      <c r="D335" s="108"/>
    </row>
    <row r="336" spans="1:4" x14ac:dyDescent="0.25">
      <c r="A336" s="108"/>
      <c r="D336" s="108"/>
    </row>
    <row r="337" spans="1:4" x14ac:dyDescent="0.25">
      <c r="A337" s="108"/>
      <c r="D337" s="108"/>
    </row>
    <row r="338" spans="1:4" x14ac:dyDescent="0.25">
      <c r="A338" s="108"/>
      <c r="D338" s="108"/>
    </row>
    <row r="339" spans="1:4" x14ac:dyDescent="0.25">
      <c r="A339" s="108"/>
      <c r="D339" s="108"/>
    </row>
    <row r="340" spans="1:4" x14ac:dyDescent="0.25">
      <c r="A340" s="108"/>
      <c r="D340" s="108"/>
    </row>
    <row r="341" spans="1:4" x14ac:dyDescent="0.25">
      <c r="A341" s="108"/>
      <c r="D341" s="108"/>
    </row>
    <row r="342" spans="1:4" x14ac:dyDescent="0.25">
      <c r="A342" s="108"/>
      <c r="D342" s="108"/>
    </row>
    <row r="343" spans="1:4" x14ac:dyDescent="0.25">
      <c r="A343" s="108"/>
      <c r="D343" s="108"/>
    </row>
    <row r="344" spans="1:4" x14ac:dyDescent="0.25">
      <c r="A344" s="108"/>
      <c r="D344" s="108"/>
    </row>
    <row r="345" spans="1:4" x14ac:dyDescent="0.25">
      <c r="A345" s="108"/>
      <c r="D345" s="108"/>
    </row>
    <row r="346" spans="1:4" x14ac:dyDescent="0.25">
      <c r="A346" s="108"/>
      <c r="D346" s="108"/>
    </row>
    <row r="347" spans="1:4" x14ac:dyDescent="0.25">
      <c r="A347" s="108"/>
      <c r="D347" s="108"/>
    </row>
    <row r="348" spans="1:4" x14ac:dyDescent="0.25">
      <c r="A348" s="108"/>
      <c r="D348" s="108"/>
    </row>
    <row r="349" spans="1:4" x14ac:dyDescent="0.25">
      <c r="A349" s="108"/>
      <c r="D349" s="108"/>
    </row>
    <row r="350" spans="1:4" x14ac:dyDescent="0.25">
      <c r="A350" s="108"/>
      <c r="D350" s="108"/>
    </row>
    <row r="351" spans="1:4" x14ac:dyDescent="0.25">
      <c r="A351" s="108"/>
      <c r="D351" s="108"/>
    </row>
    <row r="352" spans="1:4" x14ac:dyDescent="0.25">
      <c r="A352" s="108"/>
      <c r="D352" s="108"/>
    </row>
    <row r="353" spans="1:4" x14ac:dyDescent="0.25">
      <c r="A353" s="108"/>
      <c r="D353" s="108"/>
    </row>
    <row r="354" spans="1:4" x14ac:dyDescent="0.25">
      <c r="A354" s="108"/>
      <c r="D354" s="108"/>
    </row>
    <row r="355" spans="1:4" x14ac:dyDescent="0.25">
      <c r="A355" s="108"/>
      <c r="D355" s="108"/>
    </row>
    <row r="356" spans="1:4" x14ac:dyDescent="0.25">
      <c r="A356" s="108"/>
      <c r="D356" s="108"/>
    </row>
    <row r="357" spans="1:4" x14ac:dyDescent="0.25">
      <c r="A357" s="108"/>
      <c r="D357" s="108"/>
    </row>
    <row r="358" spans="1:4" x14ac:dyDescent="0.25">
      <c r="A358" s="108"/>
      <c r="D358" s="108"/>
    </row>
    <row r="359" spans="1:4" x14ac:dyDescent="0.25">
      <c r="A359" s="108"/>
      <c r="D359" s="108"/>
    </row>
    <row r="360" spans="1:4" x14ac:dyDescent="0.25">
      <c r="A360" s="108"/>
      <c r="D360" s="108"/>
    </row>
    <row r="361" spans="1:4" x14ac:dyDescent="0.25">
      <c r="A361" s="108"/>
      <c r="D361" s="108"/>
    </row>
    <row r="362" spans="1:4" x14ac:dyDescent="0.25">
      <c r="A362" s="108"/>
      <c r="D362" s="108"/>
    </row>
    <row r="363" spans="1:4" x14ac:dyDescent="0.25">
      <c r="A363" s="108"/>
      <c r="D363" s="108"/>
    </row>
    <row r="364" spans="1:4" x14ac:dyDescent="0.25">
      <c r="A364" s="108"/>
      <c r="D364" s="108"/>
    </row>
    <row r="365" spans="1:4" x14ac:dyDescent="0.25">
      <c r="A365" s="108"/>
      <c r="D365" s="108"/>
    </row>
    <row r="366" spans="1:4" x14ac:dyDescent="0.25">
      <c r="A366" s="108"/>
      <c r="D366" s="108"/>
    </row>
    <row r="367" spans="1:4" x14ac:dyDescent="0.25">
      <c r="A367" s="108"/>
      <c r="D367" s="108"/>
    </row>
    <row r="368" spans="1:4" x14ac:dyDescent="0.25">
      <c r="A368" s="108"/>
      <c r="D368" s="108"/>
    </row>
    <row r="369" spans="1:4" x14ac:dyDescent="0.25">
      <c r="A369" s="108"/>
      <c r="D369" s="108"/>
    </row>
    <row r="370" spans="1:4" x14ac:dyDescent="0.25">
      <c r="A370" s="108"/>
      <c r="D370" s="108"/>
    </row>
    <row r="371" spans="1:4" x14ac:dyDescent="0.25">
      <c r="A371" s="108"/>
      <c r="D371" s="108"/>
    </row>
    <row r="372" spans="1:4" x14ac:dyDescent="0.25">
      <c r="A372" s="108"/>
      <c r="D372" s="108"/>
    </row>
    <row r="373" spans="1:4" x14ac:dyDescent="0.25">
      <c r="A373" s="108"/>
      <c r="D373" s="108"/>
    </row>
    <row r="374" spans="1:4" x14ac:dyDescent="0.25">
      <c r="A374" s="108"/>
      <c r="D374" s="108"/>
    </row>
    <row r="375" spans="1:4" x14ac:dyDescent="0.25">
      <c r="A375" s="108"/>
      <c r="D375" s="108"/>
    </row>
    <row r="376" spans="1:4" x14ac:dyDescent="0.25">
      <c r="A376" s="108"/>
      <c r="D376" s="108"/>
    </row>
    <row r="377" spans="1:4" x14ac:dyDescent="0.25">
      <c r="A377" s="108"/>
      <c r="D377" s="108"/>
    </row>
    <row r="378" spans="1:4" x14ac:dyDescent="0.25">
      <c r="A378" s="108"/>
      <c r="D378" s="108"/>
    </row>
    <row r="379" spans="1:4" x14ac:dyDescent="0.25">
      <c r="A379" s="108"/>
      <c r="D379" s="108"/>
    </row>
    <row r="380" spans="1:4" x14ac:dyDescent="0.25">
      <c r="A380" s="108"/>
      <c r="D380" s="108"/>
    </row>
    <row r="381" spans="1:4" x14ac:dyDescent="0.25">
      <c r="A381" s="108"/>
      <c r="D381" s="108"/>
    </row>
    <row r="382" spans="1:4" x14ac:dyDescent="0.25">
      <c r="A382" s="108"/>
      <c r="D382" s="108"/>
    </row>
    <row r="383" spans="1:4" x14ac:dyDescent="0.25">
      <c r="A383" s="108"/>
      <c r="D383" s="108"/>
    </row>
    <row r="384" spans="1:4" x14ac:dyDescent="0.25">
      <c r="A384" s="108"/>
      <c r="D384" s="108"/>
    </row>
    <row r="385" spans="1:4" x14ac:dyDescent="0.25">
      <c r="A385" s="108"/>
      <c r="D385" s="108"/>
    </row>
    <row r="386" spans="1:4" x14ac:dyDescent="0.25">
      <c r="A386" s="108"/>
      <c r="D386" s="108"/>
    </row>
    <row r="387" spans="1:4" x14ac:dyDescent="0.25">
      <c r="A387" s="108"/>
      <c r="D387" s="108"/>
    </row>
    <row r="388" spans="1:4" x14ac:dyDescent="0.25">
      <c r="A388" s="108"/>
      <c r="D388" s="108"/>
    </row>
    <row r="389" spans="1:4" x14ac:dyDescent="0.25">
      <c r="A389" s="108"/>
      <c r="D389" s="108"/>
    </row>
    <row r="390" spans="1:4" x14ac:dyDescent="0.25">
      <c r="A390" s="108"/>
      <c r="D390" s="108"/>
    </row>
    <row r="391" spans="1:4" x14ac:dyDescent="0.25">
      <c r="A391" s="108"/>
      <c r="D391" s="108"/>
    </row>
    <row r="392" spans="1:4" x14ac:dyDescent="0.25">
      <c r="A392" s="108"/>
      <c r="D392" s="108"/>
    </row>
    <row r="393" spans="1:4" x14ac:dyDescent="0.25">
      <c r="A393" s="108"/>
      <c r="D393" s="108"/>
    </row>
    <row r="394" spans="1:4" x14ac:dyDescent="0.25">
      <c r="A394" s="108"/>
      <c r="D394" s="108"/>
    </row>
    <row r="395" spans="1:4" x14ac:dyDescent="0.25">
      <c r="A395" s="108"/>
      <c r="D395" s="108"/>
    </row>
    <row r="396" spans="1:4" x14ac:dyDescent="0.25">
      <c r="A396" s="108"/>
      <c r="D396" s="108"/>
    </row>
    <row r="397" spans="1:4" x14ac:dyDescent="0.25">
      <c r="A397" s="108"/>
      <c r="D397" s="108"/>
    </row>
    <row r="398" spans="1:4" x14ac:dyDescent="0.25">
      <c r="A398" s="108"/>
      <c r="D398" s="108"/>
    </row>
    <row r="399" spans="1:4" x14ac:dyDescent="0.25">
      <c r="A399" s="108"/>
      <c r="D399" s="108"/>
    </row>
    <row r="400" spans="1:4" x14ac:dyDescent="0.25">
      <c r="A400" s="108"/>
      <c r="D400" s="108"/>
    </row>
    <row r="401" spans="1:4" x14ac:dyDescent="0.25">
      <c r="A401" s="108"/>
      <c r="D401" s="108"/>
    </row>
    <row r="402" spans="1:4" x14ac:dyDescent="0.25">
      <c r="A402" s="108"/>
      <c r="D402" s="108"/>
    </row>
    <row r="403" spans="1:4" x14ac:dyDescent="0.25">
      <c r="A403" s="108"/>
      <c r="D403" s="108"/>
    </row>
    <row r="404" spans="1:4" x14ac:dyDescent="0.25">
      <c r="A404" s="108"/>
      <c r="D404" s="108"/>
    </row>
    <row r="405" spans="1:4" x14ac:dyDescent="0.25">
      <c r="A405" s="108"/>
      <c r="D405" s="108"/>
    </row>
    <row r="406" spans="1:4" x14ac:dyDescent="0.25">
      <c r="A406" s="108"/>
      <c r="D406" s="108"/>
    </row>
    <row r="407" spans="1:4" x14ac:dyDescent="0.25">
      <c r="A407" s="108"/>
      <c r="D407" s="108"/>
    </row>
    <row r="408" spans="1:4" x14ac:dyDescent="0.25">
      <c r="A408" s="108"/>
      <c r="D408" s="108"/>
    </row>
    <row r="409" spans="1:4" x14ac:dyDescent="0.25">
      <c r="A409" s="108"/>
      <c r="D409" s="108"/>
    </row>
    <row r="410" spans="1:4" x14ac:dyDescent="0.25">
      <c r="A410" s="108"/>
      <c r="D410" s="108"/>
    </row>
    <row r="411" spans="1:4" x14ac:dyDescent="0.25">
      <c r="A411" s="108"/>
      <c r="D411" s="108"/>
    </row>
    <row r="412" spans="1:4" x14ac:dyDescent="0.25">
      <c r="A412" s="108"/>
      <c r="D412" s="108"/>
    </row>
    <row r="413" spans="1:4" x14ac:dyDescent="0.25">
      <c r="A413" s="108"/>
      <c r="D413" s="108"/>
    </row>
    <row r="414" spans="1:4" x14ac:dyDescent="0.25">
      <c r="A414" s="108"/>
      <c r="D414" s="108"/>
    </row>
    <row r="415" spans="1:4" x14ac:dyDescent="0.25">
      <c r="A415" s="108"/>
      <c r="D415" s="108"/>
    </row>
    <row r="416" spans="1:4" x14ac:dyDescent="0.25">
      <c r="A416" s="108"/>
      <c r="D416" s="108"/>
    </row>
    <row r="417" spans="1:4" x14ac:dyDescent="0.25">
      <c r="A417" s="108"/>
      <c r="D417" s="108"/>
    </row>
    <row r="418" spans="1:4" x14ac:dyDescent="0.25">
      <c r="A418" s="108"/>
      <c r="D418" s="108"/>
    </row>
    <row r="419" spans="1:4" x14ac:dyDescent="0.25">
      <c r="A419" s="108"/>
      <c r="D419" s="108"/>
    </row>
    <row r="420" spans="1:4" x14ac:dyDescent="0.25">
      <c r="A420" s="108"/>
      <c r="D420" s="108"/>
    </row>
    <row r="421" spans="1:4" x14ac:dyDescent="0.25">
      <c r="A421" s="108"/>
      <c r="D421" s="108"/>
    </row>
    <row r="422" spans="1:4" x14ac:dyDescent="0.25">
      <c r="A422" s="108"/>
      <c r="D422" s="108"/>
    </row>
    <row r="423" spans="1:4" x14ac:dyDescent="0.25">
      <c r="A423" s="108"/>
      <c r="D423" s="108"/>
    </row>
    <row r="424" spans="1:4" x14ac:dyDescent="0.25">
      <c r="A424" s="108"/>
      <c r="D424" s="108"/>
    </row>
    <row r="425" spans="1:4" x14ac:dyDescent="0.25">
      <c r="A425" s="108"/>
      <c r="D425" s="108"/>
    </row>
    <row r="426" spans="1:4" x14ac:dyDescent="0.25">
      <c r="A426" s="108"/>
      <c r="D426" s="108"/>
    </row>
    <row r="427" spans="1:4" x14ac:dyDescent="0.25">
      <c r="A427" s="108"/>
      <c r="D427" s="108"/>
    </row>
    <row r="428" spans="1:4" x14ac:dyDescent="0.25">
      <c r="A428" s="108"/>
      <c r="D428" s="108"/>
    </row>
    <row r="429" spans="1:4" x14ac:dyDescent="0.25">
      <c r="A429" s="108"/>
      <c r="D429" s="108"/>
    </row>
    <row r="430" spans="1:4" x14ac:dyDescent="0.25">
      <c r="A430" s="108"/>
      <c r="D430" s="108"/>
    </row>
    <row r="431" spans="1:4" x14ac:dyDescent="0.25">
      <c r="A431" s="108"/>
      <c r="D431" s="108"/>
    </row>
    <row r="432" spans="1:4" x14ac:dyDescent="0.25">
      <c r="A432" s="108"/>
      <c r="D432" s="108"/>
    </row>
    <row r="433" spans="1:4" x14ac:dyDescent="0.25">
      <c r="A433" s="108"/>
      <c r="D433" s="108"/>
    </row>
    <row r="434" spans="1:4" x14ac:dyDescent="0.25">
      <c r="A434" s="108"/>
      <c r="D434" s="108"/>
    </row>
    <row r="435" spans="1:4" x14ac:dyDescent="0.25">
      <c r="A435" s="108"/>
      <c r="D435" s="108"/>
    </row>
    <row r="436" spans="1:4" x14ac:dyDescent="0.25">
      <c r="A436" s="108"/>
      <c r="D436" s="108"/>
    </row>
    <row r="437" spans="1:4" x14ac:dyDescent="0.25">
      <c r="A437" s="108"/>
      <c r="D437" s="108"/>
    </row>
    <row r="438" spans="1:4" x14ac:dyDescent="0.25">
      <c r="A438" s="108"/>
      <c r="D438" s="108"/>
    </row>
    <row r="439" spans="1:4" x14ac:dyDescent="0.25">
      <c r="A439" s="108"/>
      <c r="D439" s="108"/>
    </row>
    <row r="440" spans="1:4" x14ac:dyDescent="0.25">
      <c r="A440" s="108"/>
      <c r="D440" s="108"/>
    </row>
    <row r="441" spans="1:4" x14ac:dyDescent="0.25">
      <c r="A441" s="108"/>
      <c r="D441" s="108"/>
    </row>
    <row r="442" spans="1:4" x14ac:dyDescent="0.25">
      <c r="A442" s="108"/>
      <c r="D442" s="108"/>
    </row>
    <row r="443" spans="1:4" x14ac:dyDescent="0.25">
      <c r="A443" s="108"/>
      <c r="D443" s="108"/>
    </row>
    <row r="444" spans="1:4" x14ac:dyDescent="0.25">
      <c r="A444" s="108"/>
      <c r="D444" s="108"/>
    </row>
    <row r="445" spans="1:4" x14ac:dyDescent="0.25">
      <c r="A445" s="108"/>
      <c r="D445" s="108"/>
    </row>
    <row r="446" spans="1:4" x14ac:dyDescent="0.25">
      <c r="A446" s="108"/>
      <c r="D446" s="108"/>
    </row>
    <row r="447" spans="1:4" x14ac:dyDescent="0.25">
      <c r="A447" s="108"/>
      <c r="D447" s="108"/>
    </row>
    <row r="448" spans="1:4" x14ac:dyDescent="0.25">
      <c r="A448" s="108"/>
      <c r="D448" s="108"/>
    </row>
    <row r="449" spans="1:4" x14ac:dyDescent="0.25">
      <c r="A449" s="108"/>
      <c r="D449" s="108"/>
    </row>
    <row r="450" spans="1:4" x14ac:dyDescent="0.25">
      <c r="A450" s="108"/>
      <c r="D450" s="108"/>
    </row>
    <row r="451" spans="1:4" x14ac:dyDescent="0.25">
      <c r="A451" s="108"/>
      <c r="D451" s="108"/>
    </row>
    <row r="452" spans="1:4" x14ac:dyDescent="0.25">
      <c r="A452" s="108"/>
      <c r="D452" s="108"/>
    </row>
    <row r="453" spans="1:4" x14ac:dyDescent="0.25">
      <c r="A453" s="108"/>
      <c r="D453" s="108"/>
    </row>
    <row r="454" spans="1:4" x14ac:dyDescent="0.25">
      <c r="A454" s="108"/>
      <c r="D454" s="108"/>
    </row>
    <row r="455" spans="1:4" x14ac:dyDescent="0.25">
      <c r="A455" s="108"/>
      <c r="D455" s="108"/>
    </row>
    <row r="456" spans="1:4" x14ac:dyDescent="0.25">
      <c r="A456" s="108"/>
      <c r="D456" s="108"/>
    </row>
    <row r="457" spans="1:4" x14ac:dyDescent="0.25">
      <c r="A457" s="108"/>
      <c r="D457" s="108"/>
    </row>
    <row r="458" spans="1:4" x14ac:dyDescent="0.25">
      <c r="A458" s="108"/>
      <c r="D458" s="108"/>
    </row>
    <row r="459" spans="1:4" x14ac:dyDescent="0.25">
      <c r="A459" s="108"/>
      <c r="D459" s="108"/>
    </row>
    <row r="460" spans="1:4" x14ac:dyDescent="0.25">
      <c r="A460" s="108"/>
      <c r="D460" s="108"/>
    </row>
    <row r="461" spans="1:4" x14ac:dyDescent="0.25">
      <c r="A461" s="108"/>
      <c r="D461" s="108"/>
    </row>
    <row r="462" spans="1:4" x14ac:dyDescent="0.25">
      <c r="A462" s="108"/>
      <c r="D462" s="108"/>
    </row>
    <row r="463" spans="1:4" x14ac:dyDescent="0.25">
      <c r="A463" s="108"/>
      <c r="D463" s="108"/>
    </row>
    <row r="464" spans="1:4" x14ac:dyDescent="0.25">
      <c r="A464" s="108"/>
      <c r="D464" s="108"/>
    </row>
    <row r="465" spans="1:4" x14ac:dyDescent="0.25">
      <c r="A465" s="108"/>
      <c r="D465" s="108"/>
    </row>
    <row r="466" spans="1:4" x14ac:dyDescent="0.25">
      <c r="A466" s="108"/>
      <c r="D466" s="108"/>
    </row>
    <row r="467" spans="1:4" x14ac:dyDescent="0.25">
      <c r="A467" s="108"/>
      <c r="D467" s="108"/>
    </row>
    <row r="468" spans="1:4" x14ac:dyDescent="0.25">
      <c r="A468" s="108"/>
      <c r="D468" s="108"/>
    </row>
    <row r="469" spans="1:4" x14ac:dyDescent="0.25">
      <c r="A469" s="108"/>
      <c r="D469" s="108"/>
    </row>
    <row r="470" spans="1:4" x14ac:dyDescent="0.25">
      <c r="A470" s="108"/>
      <c r="D470" s="108"/>
    </row>
    <row r="471" spans="1:4" x14ac:dyDescent="0.25">
      <c r="A471" s="108"/>
      <c r="D471" s="108"/>
    </row>
    <row r="472" spans="1:4" x14ac:dyDescent="0.25">
      <c r="A472" s="108"/>
      <c r="D472" s="108"/>
    </row>
    <row r="473" spans="1:4" x14ac:dyDescent="0.25">
      <c r="A473" s="108"/>
      <c r="D473" s="108"/>
    </row>
    <row r="474" spans="1:4" x14ac:dyDescent="0.25">
      <c r="A474" s="108"/>
      <c r="D474" s="108"/>
    </row>
    <row r="475" spans="1:4" x14ac:dyDescent="0.25">
      <c r="A475" s="108"/>
      <c r="D475" s="108"/>
    </row>
    <row r="476" spans="1:4" x14ac:dyDescent="0.25">
      <c r="A476" s="108"/>
      <c r="D476" s="108"/>
    </row>
    <row r="477" spans="1:4" x14ac:dyDescent="0.25">
      <c r="A477" s="108"/>
      <c r="D477" s="108"/>
    </row>
    <row r="478" spans="1:4" x14ac:dyDescent="0.25">
      <c r="A478" s="108"/>
      <c r="D478" s="108"/>
    </row>
    <row r="479" spans="1:4" x14ac:dyDescent="0.25">
      <c r="A479" s="108"/>
      <c r="D479" s="108"/>
    </row>
    <row r="480" spans="1:4" x14ac:dyDescent="0.25">
      <c r="A480" s="108"/>
      <c r="D480" s="108"/>
    </row>
    <row r="481" spans="1:4" x14ac:dyDescent="0.25">
      <c r="A481" s="108"/>
      <c r="D481" s="108"/>
    </row>
    <row r="482" spans="1:4" x14ac:dyDescent="0.25">
      <c r="A482" s="108"/>
      <c r="D482" s="108"/>
    </row>
    <row r="483" spans="1:4" x14ac:dyDescent="0.25">
      <c r="A483" s="108"/>
      <c r="D483" s="108"/>
    </row>
    <row r="484" spans="1:4" x14ac:dyDescent="0.25">
      <c r="A484" s="108"/>
      <c r="D484" s="108"/>
    </row>
    <row r="485" spans="1:4" x14ac:dyDescent="0.25">
      <c r="A485" s="108"/>
      <c r="D485" s="108"/>
    </row>
    <row r="486" spans="1:4" x14ac:dyDescent="0.25">
      <c r="A486" s="108"/>
      <c r="D486" s="108"/>
    </row>
    <row r="487" spans="1:4" x14ac:dyDescent="0.25">
      <c r="A487" s="108"/>
      <c r="D487" s="108"/>
    </row>
    <row r="488" spans="1:4" x14ac:dyDescent="0.25">
      <c r="A488" s="108"/>
      <c r="D488" s="108"/>
    </row>
    <row r="489" spans="1:4" x14ac:dyDescent="0.25">
      <c r="A489" s="108"/>
      <c r="D489" s="108"/>
    </row>
    <row r="490" spans="1:4" x14ac:dyDescent="0.25">
      <c r="A490" s="108"/>
      <c r="D490" s="108"/>
    </row>
    <row r="491" spans="1:4" x14ac:dyDescent="0.25">
      <c r="A491" s="108"/>
      <c r="D491" s="108"/>
    </row>
    <row r="492" spans="1:4" x14ac:dyDescent="0.25">
      <c r="A492" s="108"/>
      <c r="D492" s="108"/>
    </row>
    <row r="493" spans="1:4" x14ac:dyDescent="0.25">
      <c r="A493" s="108"/>
      <c r="D493" s="108"/>
    </row>
    <row r="494" spans="1:4" x14ac:dyDescent="0.25">
      <c r="A494" s="108"/>
      <c r="D494" s="108"/>
    </row>
    <row r="495" spans="1:4" x14ac:dyDescent="0.25">
      <c r="A495" s="108"/>
      <c r="D495" s="108"/>
    </row>
    <row r="496" spans="1:4" x14ac:dyDescent="0.25">
      <c r="A496" s="108"/>
      <c r="D496" s="108"/>
    </row>
    <row r="497" spans="1:4" x14ac:dyDescent="0.25">
      <c r="A497" s="108"/>
      <c r="D497" s="108"/>
    </row>
    <row r="498" spans="1:4" x14ac:dyDescent="0.25">
      <c r="A498" s="108"/>
      <c r="D498" s="108"/>
    </row>
    <row r="499" spans="1:4" x14ac:dyDescent="0.25">
      <c r="A499" s="108"/>
      <c r="D499" s="108"/>
    </row>
    <row r="500" spans="1:4" x14ac:dyDescent="0.25">
      <c r="A500" s="108"/>
      <c r="D500" s="108"/>
    </row>
    <row r="501" spans="1:4" x14ac:dyDescent="0.25">
      <c r="A501" s="108"/>
      <c r="D501" s="108"/>
    </row>
    <row r="502" spans="1:4" x14ac:dyDescent="0.25">
      <c r="A502" s="108"/>
      <c r="D502" s="108"/>
    </row>
    <row r="503" spans="1:4" x14ac:dyDescent="0.25">
      <c r="A503" s="108"/>
      <c r="D503" s="108"/>
    </row>
    <row r="504" spans="1:4" x14ac:dyDescent="0.25">
      <c r="A504" s="108"/>
      <c r="D504" s="108"/>
    </row>
    <row r="505" spans="1:4" x14ac:dyDescent="0.25">
      <c r="A505" s="108"/>
      <c r="D505" s="108"/>
    </row>
    <row r="506" spans="1:4" x14ac:dyDescent="0.25">
      <c r="A506" s="108"/>
      <c r="D506" s="108"/>
    </row>
    <row r="507" spans="1:4" x14ac:dyDescent="0.25">
      <c r="A507" s="108"/>
      <c r="D507" s="108"/>
    </row>
    <row r="508" spans="1:4" x14ac:dyDescent="0.25">
      <c r="A508" s="108"/>
      <c r="D508" s="108"/>
    </row>
    <row r="509" spans="1:4" x14ac:dyDescent="0.25">
      <c r="A509" s="108"/>
      <c r="D509" s="108"/>
    </row>
    <row r="510" spans="1:4" x14ac:dyDescent="0.25">
      <c r="A510" s="108"/>
      <c r="D510" s="108"/>
    </row>
    <row r="511" spans="1:4" x14ac:dyDescent="0.25">
      <c r="A511" s="108"/>
      <c r="D511" s="108"/>
    </row>
    <row r="512" spans="1:4" x14ac:dyDescent="0.25">
      <c r="A512" s="108"/>
      <c r="D512" s="108"/>
    </row>
    <row r="513" spans="1:4" x14ac:dyDescent="0.25">
      <c r="A513" s="108"/>
      <c r="D513" s="108"/>
    </row>
    <row r="514" spans="1:4" x14ac:dyDescent="0.25">
      <c r="A514" s="108"/>
      <c r="D514" s="108"/>
    </row>
    <row r="515" spans="1:4" x14ac:dyDescent="0.25">
      <c r="A515" s="108"/>
      <c r="D515" s="108"/>
    </row>
    <row r="516" spans="1:4" x14ac:dyDescent="0.25">
      <c r="A516" s="108"/>
      <c r="D516" s="108"/>
    </row>
    <row r="517" spans="1:4" x14ac:dyDescent="0.25">
      <c r="A517" s="108"/>
      <c r="D517" s="108"/>
    </row>
    <row r="518" spans="1:4" x14ac:dyDescent="0.25">
      <c r="A518" s="108"/>
      <c r="D518" s="108"/>
    </row>
    <row r="519" spans="1:4" x14ac:dyDescent="0.25">
      <c r="A519" s="108"/>
      <c r="D519" s="108"/>
    </row>
    <row r="520" spans="1:4" x14ac:dyDescent="0.25">
      <c r="A520" s="108"/>
      <c r="D520" s="108"/>
    </row>
    <row r="521" spans="1:4" x14ac:dyDescent="0.25">
      <c r="A521" s="108"/>
      <c r="D521" s="108"/>
    </row>
    <row r="522" spans="1:4" x14ac:dyDescent="0.25">
      <c r="A522" s="108"/>
      <c r="D522" s="108"/>
    </row>
    <row r="523" spans="1:4" x14ac:dyDescent="0.25">
      <c r="A523" s="108"/>
      <c r="D523" s="108"/>
    </row>
    <row r="524" spans="1:4" x14ac:dyDescent="0.25">
      <c r="A524" s="108"/>
      <c r="D524" s="108"/>
    </row>
    <row r="525" spans="1:4" x14ac:dyDescent="0.25">
      <c r="A525" s="108"/>
      <c r="D525" s="108"/>
    </row>
    <row r="526" spans="1:4" x14ac:dyDescent="0.25">
      <c r="A526" s="108"/>
      <c r="D526" s="108"/>
    </row>
    <row r="527" spans="1:4" x14ac:dyDescent="0.25">
      <c r="A527" s="108"/>
      <c r="D527" s="108"/>
    </row>
    <row r="528" spans="1:4" x14ac:dyDescent="0.25">
      <c r="A528" s="108"/>
      <c r="D528" s="108"/>
    </row>
    <row r="529" spans="1:4" x14ac:dyDescent="0.25">
      <c r="A529" s="108"/>
      <c r="D529" s="108"/>
    </row>
    <row r="530" spans="1:4" x14ac:dyDescent="0.25">
      <c r="A530" s="108"/>
      <c r="D530" s="108"/>
    </row>
    <row r="531" spans="1:4" x14ac:dyDescent="0.25">
      <c r="A531" s="108"/>
      <c r="D531" s="108"/>
    </row>
    <row r="532" spans="1:4" x14ac:dyDescent="0.25">
      <c r="A532" s="108"/>
      <c r="D532" s="108"/>
    </row>
    <row r="533" spans="1:4" x14ac:dyDescent="0.25">
      <c r="A533" s="108"/>
      <c r="D533" s="108"/>
    </row>
    <row r="534" spans="1:4" x14ac:dyDescent="0.25">
      <c r="A534" s="108"/>
      <c r="D534" s="108"/>
    </row>
    <row r="535" spans="1:4" x14ac:dyDescent="0.25">
      <c r="A535" s="108"/>
      <c r="D535" s="108"/>
    </row>
    <row r="536" spans="1:4" x14ac:dyDescent="0.25">
      <c r="A536" s="108"/>
      <c r="D536" s="108"/>
    </row>
    <row r="537" spans="1:4" x14ac:dyDescent="0.25">
      <c r="A537" s="108"/>
      <c r="D537" s="108"/>
    </row>
    <row r="538" spans="1:4" x14ac:dyDescent="0.25">
      <c r="A538" s="108"/>
      <c r="D538" s="108"/>
    </row>
    <row r="539" spans="1:4" x14ac:dyDescent="0.25">
      <c r="A539" s="108"/>
      <c r="D539" s="108"/>
    </row>
    <row r="540" spans="1:4" x14ac:dyDescent="0.25">
      <c r="A540" s="108"/>
      <c r="D540" s="108"/>
    </row>
    <row r="541" spans="1:4" x14ac:dyDescent="0.25">
      <c r="A541" s="108"/>
      <c r="D541" s="108"/>
    </row>
    <row r="542" spans="1:4" x14ac:dyDescent="0.25">
      <c r="A542" s="108"/>
      <c r="D542" s="108"/>
    </row>
    <row r="543" spans="1:4" x14ac:dyDescent="0.25">
      <c r="A543" s="108"/>
      <c r="D543" s="108"/>
    </row>
    <row r="544" spans="1:4" x14ac:dyDescent="0.25">
      <c r="A544" s="108"/>
      <c r="D544" s="108"/>
    </row>
    <row r="545" spans="1:4" x14ac:dyDescent="0.25">
      <c r="A545" s="108"/>
      <c r="D545" s="108"/>
    </row>
    <row r="546" spans="1:4" x14ac:dyDescent="0.25">
      <c r="A546" s="108"/>
      <c r="D546" s="108"/>
    </row>
    <row r="547" spans="1:4" x14ac:dyDescent="0.25">
      <c r="A547" s="108"/>
      <c r="D547" s="108"/>
    </row>
    <row r="548" spans="1:4" x14ac:dyDescent="0.25">
      <c r="A548" s="108"/>
      <c r="D548" s="108"/>
    </row>
    <row r="549" spans="1:4" x14ac:dyDescent="0.25">
      <c r="A549" s="108"/>
      <c r="D549" s="108"/>
    </row>
    <row r="550" spans="1:4" x14ac:dyDescent="0.25">
      <c r="A550" s="108"/>
      <c r="D550" s="108"/>
    </row>
    <row r="551" spans="1:4" x14ac:dyDescent="0.25">
      <c r="A551" s="108"/>
      <c r="D551" s="108"/>
    </row>
    <row r="552" spans="1:4" x14ac:dyDescent="0.25">
      <c r="A552" s="108"/>
      <c r="D552" s="108"/>
    </row>
    <row r="553" spans="1:4" x14ac:dyDescent="0.25">
      <c r="A553" s="108"/>
      <c r="D553" s="108"/>
    </row>
    <row r="554" spans="1:4" x14ac:dyDescent="0.25">
      <c r="A554" s="108"/>
      <c r="D554" s="108"/>
    </row>
    <row r="555" spans="1:4" x14ac:dyDescent="0.25">
      <c r="A555" s="108"/>
      <c r="D555" s="108"/>
    </row>
    <row r="556" spans="1:4" x14ac:dyDescent="0.25">
      <c r="A556" s="108"/>
      <c r="D556" s="108"/>
    </row>
    <row r="557" spans="1:4" x14ac:dyDescent="0.25">
      <c r="A557" s="108"/>
      <c r="D557" s="108"/>
    </row>
    <row r="558" spans="1:4" x14ac:dyDescent="0.25">
      <c r="A558" s="108"/>
      <c r="D558" s="108"/>
    </row>
    <row r="559" spans="1:4" x14ac:dyDescent="0.25">
      <c r="A559" s="108"/>
      <c r="D559" s="108"/>
    </row>
    <row r="560" spans="1:4" x14ac:dyDescent="0.25">
      <c r="A560" s="108"/>
      <c r="D560" s="108"/>
    </row>
    <row r="561" spans="1:4" x14ac:dyDescent="0.25">
      <c r="A561" s="108"/>
      <c r="D561" s="108"/>
    </row>
    <row r="562" spans="1:4" x14ac:dyDescent="0.25">
      <c r="A562" s="108"/>
      <c r="D562" s="108"/>
    </row>
    <row r="563" spans="1:4" x14ac:dyDescent="0.25">
      <c r="A563" s="108"/>
      <c r="D563" s="108"/>
    </row>
    <row r="564" spans="1:4" x14ac:dyDescent="0.25">
      <c r="A564" s="108"/>
      <c r="D564" s="108"/>
    </row>
    <row r="565" spans="1:4" x14ac:dyDescent="0.25">
      <c r="A565" s="108"/>
      <c r="D565" s="108"/>
    </row>
    <row r="566" spans="1:4" x14ac:dyDescent="0.25">
      <c r="A566" s="108"/>
      <c r="D566" s="108"/>
    </row>
    <row r="567" spans="1:4" x14ac:dyDescent="0.25">
      <c r="A567" s="108"/>
      <c r="D567" s="108"/>
    </row>
    <row r="568" spans="1:4" x14ac:dyDescent="0.25">
      <c r="A568" s="108"/>
      <c r="D568" s="108"/>
    </row>
    <row r="569" spans="1:4" x14ac:dyDescent="0.25">
      <c r="A569" s="108"/>
      <c r="D569" s="108"/>
    </row>
    <row r="570" spans="1:4" x14ac:dyDescent="0.25">
      <c r="A570" s="108"/>
      <c r="D570" s="108"/>
    </row>
    <row r="571" spans="1:4" x14ac:dyDescent="0.25">
      <c r="A571" s="108"/>
      <c r="D571" s="108"/>
    </row>
    <row r="572" spans="1:4" x14ac:dyDescent="0.25">
      <c r="A572" s="108"/>
      <c r="D572" s="108"/>
    </row>
    <row r="573" spans="1:4" x14ac:dyDescent="0.25">
      <c r="A573" s="108"/>
      <c r="D573" s="108"/>
    </row>
    <row r="574" spans="1:4" x14ac:dyDescent="0.25">
      <c r="A574" s="108"/>
      <c r="D574" s="108"/>
    </row>
    <row r="575" spans="1:4" x14ac:dyDescent="0.25">
      <c r="A575" s="108"/>
      <c r="D575" s="108"/>
    </row>
    <row r="576" spans="1:4" x14ac:dyDescent="0.25">
      <c r="A576" s="108"/>
      <c r="D576" s="108"/>
    </row>
    <row r="577" spans="1:4" x14ac:dyDescent="0.25">
      <c r="A577" s="108"/>
      <c r="D577" s="108"/>
    </row>
    <row r="578" spans="1:4" x14ac:dyDescent="0.25">
      <c r="A578" s="108"/>
      <c r="D578" s="108"/>
    </row>
    <row r="579" spans="1:4" x14ac:dyDescent="0.25">
      <c r="A579" s="108"/>
      <c r="D579" s="108"/>
    </row>
    <row r="580" spans="1:4" x14ac:dyDescent="0.25">
      <c r="A580" s="108"/>
      <c r="D580" s="108"/>
    </row>
    <row r="581" spans="1:4" x14ac:dyDescent="0.25">
      <c r="A581" s="108"/>
      <c r="D581" s="108"/>
    </row>
    <row r="582" spans="1:4" x14ac:dyDescent="0.25">
      <c r="A582" s="108"/>
      <c r="D582" s="108"/>
    </row>
    <row r="583" spans="1:4" x14ac:dyDescent="0.25">
      <c r="A583" s="108"/>
      <c r="D583" s="108"/>
    </row>
    <row r="584" spans="1:4" x14ac:dyDescent="0.25">
      <c r="A584" s="108"/>
      <c r="D584" s="108"/>
    </row>
    <row r="585" spans="1:4" x14ac:dyDescent="0.25">
      <c r="A585" s="108"/>
      <c r="D585" s="108"/>
    </row>
    <row r="586" spans="1:4" x14ac:dyDescent="0.25">
      <c r="A586" s="108"/>
      <c r="D586" s="108"/>
    </row>
    <row r="587" spans="1:4" x14ac:dyDescent="0.25">
      <c r="A587" s="108"/>
      <c r="D587" s="108"/>
    </row>
    <row r="588" spans="1:4" x14ac:dyDescent="0.25">
      <c r="A588" s="108"/>
      <c r="D588" s="108"/>
    </row>
    <row r="589" spans="1:4" x14ac:dyDescent="0.25">
      <c r="A589" s="108"/>
      <c r="D589" s="108"/>
    </row>
    <row r="590" spans="1:4" x14ac:dyDescent="0.25">
      <c r="A590" s="108"/>
      <c r="D590" s="108"/>
    </row>
    <row r="591" spans="1:4" x14ac:dyDescent="0.25">
      <c r="A591" s="108"/>
      <c r="D591" s="108"/>
    </row>
    <row r="592" spans="1:4" x14ac:dyDescent="0.25">
      <c r="A592" s="108"/>
      <c r="D592" s="108"/>
    </row>
    <row r="593" spans="1:4" x14ac:dyDescent="0.25">
      <c r="A593" s="108"/>
      <c r="D593" s="108"/>
    </row>
    <row r="594" spans="1:4" x14ac:dyDescent="0.25">
      <c r="A594" s="108"/>
      <c r="D594" s="108"/>
    </row>
    <row r="595" spans="1:4" x14ac:dyDescent="0.25">
      <c r="A595" s="108"/>
      <c r="D595" s="108"/>
    </row>
    <row r="596" spans="1:4" x14ac:dyDescent="0.25">
      <c r="A596" s="108"/>
      <c r="D596" s="108"/>
    </row>
    <row r="597" spans="1:4" x14ac:dyDescent="0.25">
      <c r="A597" s="108"/>
      <c r="D597" s="108"/>
    </row>
    <row r="598" spans="1:4" x14ac:dyDescent="0.25">
      <c r="A598" s="108"/>
      <c r="D598" s="108"/>
    </row>
    <row r="599" spans="1:4" x14ac:dyDescent="0.25">
      <c r="A599" s="108"/>
      <c r="D599" s="108"/>
    </row>
    <row r="600" spans="1:4" x14ac:dyDescent="0.25">
      <c r="A600" s="108"/>
      <c r="D600" s="108"/>
    </row>
    <row r="601" spans="1:4" x14ac:dyDescent="0.25">
      <c r="A601" s="108"/>
      <c r="D601" s="108"/>
    </row>
    <row r="602" spans="1:4" x14ac:dyDescent="0.25">
      <c r="A602" s="108"/>
      <c r="D602" s="108"/>
    </row>
    <row r="603" spans="1:4" x14ac:dyDescent="0.25">
      <c r="A603" s="108"/>
      <c r="D603" s="108"/>
    </row>
    <row r="604" spans="1:4" x14ac:dyDescent="0.25">
      <c r="A604" s="108"/>
      <c r="D604" s="108"/>
    </row>
    <row r="605" spans="1:4" x14ac:dyDescent="0.25">
      <c r="A605" s="108"/>
      <c r="D605" s="108"/>
    </row>
    <row r="606" spans="1:4" x14ac:dyDescent="0.25">
      <c r="A606" s="108"/>
      <c r="D606" s="108"/>
    </row>
    <row r="607" spans="1:4" x14ac:dyDescent="0.25">
      <c r="A607" s="108"/>
      <c r="D607" s="108"/>
    </row>
    <row r="608" spans="1:4" x14ac:dyDescent="0.25">
      <c r="A608" s="108"/>
      <c r="D608" s="108"/>
    </row>
    <row r="609" spans="1:4" x14ac:dyDescent="0.25">
      <c r="A609" s="108"/>
      <c r="D609" s="108"/>
    </row>
    <row r="610" spans="1:4" x14ac:dyDescent="0.25">
      <c r="A610" s="108"/>
      <c r="D610" s="108"/>
    </row>
    <row r="611" spans="1:4" x14ac:dyDescent="0.25">
      <c r="A611" s="108"/>
      <c r="D611" s="108"/>
    </row>
    <row r="612" spans="1:4" x14ac:dyDescent="0.25">
      <c r="A612" s="108"/>
      <c r="D612" s="108"/>
    </row>
    <row r="613" spans="1:4" x14ac:dyDescent="0.25">
      <c r="A613" s="108"/>
      <c r="D613" s="108"/>
    </row>
    <row r="614" spans="1:4" x14ac:dyDescent="0.25">
      <c r="A614" s="108"/>
      <c r="D614" s="108"/>
    </row>
    <row r="615" spans="1:4" x14ac:dyDescent="0.25">
      <c r="A615" s="108"/>
      <c r="D615" s="108"/>
    </row>
    <row r="616" spans="1:4" x14ac:dyDescent="0.25">
      <c r="A616" s="108"/>
      <c r="D616" s="108"/>
    </row>
    <row r="617" spans="1:4" x14ac:dyDescent="0.25">
      <c r="A617" s="108"/>
      <c r="D617" s="108"/>
    </row>
    <row r="618" spans="1:4" x14ac:dyDescent="0.25">
      <c r="A618" s="108"/>
      <c r="D618" s="108"/>
    </row>
    <row r="619" spans="1:4" x14ac:dyDescent="0.25">
      <c r="A619" s="108"/>
      <c r="D619" s="108"/>
    </row>
    <row r="620" spans="1:4" x14ac:dyDescent="0.25">
      <c r="A620" s="108"/>
      <c r="D620" s="108"/>
    </row>
    <row r="621" spans="1:4" x14ac:dyDescent="0.25">
      <c r="A621" s="108"/>
      <c r="D621" s="108"/>
    </row>
    <row r="622" spans="1:4" x14ac:dyDescent="0.25">
      <c r="A622" s="108"/>
      <c r="D622" s="108"/>
    </row>
    <row r="623" spans="1:4" x14ac:dyDescent="0.25">
      <c r="A623" s="108"/>
      <c r="D623" s="108"/>
    </row>
    <row r="624" spans="1:4" x14ac:dyDescent="0.25">
      <c r="A624" s="108"/>
      <c r="D624" s="108"/>
    </row>
    <row r="625" spans="1:4" x14ac:dyDescent="0.25">
      <c r="A625" s="108"/>
      <c r="D625" s="108"/>
    </row>
    <row r="626" spans="1:4" x14ac:dyDescent="0.25">
      <c r="A626" s="108"/>
      <c r="D626" s="108"/>
    </row>
    <row r="627" spans="1:4" x14ac:dyDescent="0.25">
      <c r="A627" s="108"/>
      <c r="D627" s="108"/>
    </row>
    <row r="628" spans="1:4" x14ac:dyDescent="0.25">
      <c r="A628" s="108"/>
      <c r="D628" s="108"/>
    </row>
    <row r="629" spans="1:4" x14ac:dyDescent="0.25">
      <c r="A629" s="108"/>
      <c r="D629" s="108"/>
    </row>
    <row r="630" spans="1:4" x14ac:dyDescent="0.25">
      <c r="A630" s="108"/>
      <c r="D630" s="108"/>
    </row>
    <row r="631" spans="1:4" x14ac:dyDescent="0.25">
      <c r="A631" s="108"/>
      <c r="D631" s="108"/>
    </row>
    <row r="632" spans="1:4" x14ac:dyDescent="0.25">
      <c r="A632" s="108"/>
      <c r="D632" s="108"/>
    </row>
    <row r="633" spans="1:4" x14ac:dyDescent="0.25">
      <c r="A633" s="108"/>
      <c r="D633" s="108"/>
    </row>
    <row r="634" spans="1:4" x14ac:dyDescent="0.25">
      <c r="A634" s="108"/>
      <c r="D634" s="108"/>
    </row>
    <row r="635" spans="1:4" x14ac:dyDescent="0.25">
      <c r="A635" s="108"/>
      <c r="D635" s="108"/>
    </row>
    <row r="636" spans="1:4" x14ac:dyDescent="0.25">
      <c r="A636" s="108"/>
      <c r="D636" s="108"/>
    </row>
    <row r="637" spans="1:4" x14ac:dyDescent="0.25">
      <c r="A637" s="108"/>
      <c r="D637" s="108"/>
    </row>
    <row r="638" spans="1:4" x14ac:dyDescent="0.25">
      <c r="A638" s="108"/>
      <c r="D638" s="108"/>
    </row>
    <row r="639" spans="1:4" x14ac:dyDescent="0.25">
      <c r="A639" s="108"/>
      <c r="D639" s="108"/>
    </row>
    <row r="640" spans="1:4" x14ac:dyDescent="0.25">
      <c r="A640" s="108"/>
      <c r="D640" s="108"/>
    </row>
    <row r="641" spans="1:4" x14ac:dyDescent="0.25">
      <c r="A641" s="108"/>
      <c r="D641" s="108"/>
    </row>
    <row r="642" spans="1:4" x14ac:dyDescent="0.25">
      <c r="A642" s="108"/>
      <c r="D642" s="108"/>
    </row>
    <row r="643" spans="1:4" x14ac:dyDescent="0.25">
      <c r="A643" s="108"/>
      <c r="D643" s="108"/>
    </row>
    <row r="644" spans="1:4" x14ac:dyDescent="0.25">
      <c r="A644" s="108"/>
      <c r="D644" s="108"/>
    </row>
    <row r="645" spans="1:4" x14ac:dyDescent="0.25">
      <c r="A645" s="108"/>
      <c r="D645" s="108"/>
    </row>
    <row r="646" spans="1:4" x14ac:dyDescent="0.25">
      <c r="A646" s="108"/>
      <c r="D646" s="108"/>
    </row>
    <row r="647" spans="1:4" x14ac:dyDescent="0.25">
      <c r="A647" s="108"/>
      <c r="D647" s="108"/>
    </row>
    <row r="648" spans="1:4" x14ac:dyDescent="0.25">
      <c r="A648" s="108"/>
      <c r="D648" s="108"/>
    </row>
    <row r="649" spans="1:4" x14ac:dyDescent="0.25">
      <c r="A649" s="108"/>
      <c r="D649" s="108"/>
    </row>
    <row r="650" spans="1:4" x14ac:dyDescent="0.25">
      <c r="A650" s="108"/>
      <c r="D650" s="108"/>
    </row>
    <row r="651" spans="1:4" x14ac:dyDescent="0.25">
      <c r="A651" s="108"/>
      <c r="D651" s="108"/>
    </row>
    <row r="652" spans="1:4" x14ac:dyDescent="0.25">
      <c r="A652" s="108"/>
      <c r="D652" s="108"/>
    </row>
    <row r="653" spans="1:4" x14ac:dyDescent="0.25">
      <c r="A653" s="108"/>
      <c r="D653" s="108"/>
    </row>
    <row r="654" spans="1:4" x14ac:dyDescent="0.25">
      <c r="A654" s="108"/>
      <c r="D654" s="108"/>
    </row>
    <row r="655" spans="1:4" x14ac:dyDescent="0.25">
      <c r="A655" s="108"/>
      <c r="D655" s="108"/>
    </row>
    <row r="656" spans="1:4" x14ac:dyDescent="0.25">
      <c r="A656" s="108"/>
      <c r="D656" s="108"/>
    </row>
    <row r="657" spans="1:4" x14ac:dyDescent="0.25">
      <c r="A657" s="108"/>
      <c r="D657" s="108"/>
    </row>
    <row r="658" spans="1:4" x14ac:dyDescent="0.25">
      <c r="A658" s="108"/>
      <c r="D658" s="108"/>
    </row>
    <row r="659" spans="1:4" x14ac:dyDescent="0.25">
      <c r="A659" s="108"/>
      <c r="D659" s="108"/>
    </row>
    <row r="660" spans="1:4" x14ac:dyDescent="0.25">
      <c r="A660" s="108"/>
      <c r="D660" s="108"/>
    </row>
    <row r="661" spans="1:4" x14ac:dyDescent="0.25">
      <c r="A661" s="108"/>
      <c r="D661" s="108"/>
    </row>
    <row r="662" spans="1:4" x14ac:dyDescent="0.25">
      <c r="A662" s="108"/>
      <c r="D662" s="108"/>
    </row>
    <row r="663" spans="1:4" x14ac:dyDescent="0.25">
      <c r="A663" s="108"/>
      <c r="D663" s="108"/>
    </row>
    <row r="664" spans="1:4" x14ac:dyDescent="0.25">
      <c r="A664" s="108"/>
      <c r="D664" s="108"/>
    </row>
    <row r="665" spans="1:4" x14ac:dyDescent="0.25">
      <c r="A665" s="108"/>
      <c r="D665" s="108"/>
    </row>
    <row r="666" spans="1:4" x14ac:dyDescent="0.25">
      <c r="A666" s="108"/>
      <c r="D666" s="108"/>
    </row>
    <row r="667" spans="1:4" x14ac:dyDescent="0.25">
      <c r="A667" s="108"/>
      <c r="D667" s="108"/>
    </row>
    <row r="668" spans="1:4" x14ac:dyDescent="0.25">
      <c r="A668" s="108"/>
      <c r="D668" s="108"/>
    </row>
    <row r="669" spans="1:4" x14ac:dyDescent="0.25">
      <c r="A669" s="108"/>
      <c r="D669" s="108"/>
    </row>
    <row r="670" spans="1:4" x14ac:dyDescent="0.25">
      <c r="A670" s="108"/>
      <c r="D670" s="108"/>
    </row>
    <row r="671" spans="1:4" x14ac:dyDescent="0.25">
      <c r="A671" s="108"/>
      <c r="D671" s="108"/>
    </row>
    <row r="672" spans="1:4" x14ac:dyDescent="0.25">
      <c r="A672" s="108"/>
      <c r="D672" s="108"/>
    </row>
    <row r="673" spans="1:4" x14ac:dyDescent="0.25">
      <c r="A673" s="108"/>
      <c r="D673" s="108"/>
    </row>
    <row r="674" spans="1:4" x14ac:dyDescent="0.25">
      <c r="A674" s="108"/>
      <c r="D674" s="108"/>
    </row>
    <row r="675" spans="1:4" x14ac:dyDescent="0.25">
      <c r="A675" s="108"/>
      <c r="D675" s="108"/>
    </row>
    <row r="676" spans="1:4" x14ac:dyDescent="0.25">
      <c r="A676" s="108"/>
      <c r="D676" s="108"/>
    </row>
    <row r="677" spans="1:4" x14ac:dyDescent="0.25">
      <c r="A677" s="108"/>
      <c r="D677" s="108"/>
    </row>
    <row r="678" spans="1:4" x14ac:dyDescent="0.25">
      <c r="A678" s="108"/>
      <c r="D678" s="108"/>
    </row>
    <row r="679" spans="1:4" x14ac:dyDescent="0.25">
      <c r="A679" s="108"/>
      <c r="D679" s="108"/>
    </row>
    <row r="680" spans="1:4" x14ac:dyDescent="0.25">
      <c r="A680" s="108"/>
      <c r="D680" s="108"/>
    </row>
    <row r="681" spans="1:4" x14ac:dyDescent="0.25">
      <c r="A681" s="108"/>
      <c r="D681" s="108"/>
    </row>
    <row r="682" spans="1:4" x14ac:dyDescent="0.25">
      <c r="A682" s="108"/>
      <c r="D682" s="108"/>
    </row>
    <row r="683" spans="1:4" x14ac:dyDescent="0.25">
      <c r="A683" s="108"/>
      <c r="D683" s="108"/>
    </row>
    <row r="684" spans="1:4" x14ac:dyDescent="0.25">
      <c r="A684" s="108"/>
      <c r="D684" s="108"/>
    </row>
    <row r="685" spans="1:4" x14ac:dyDescent="0.25">
      <c r="A685" s="108"/>
      <c r="D685" s="108"/>
    </row>
    <row r="686" spans="1:4" x14ac:dyDescent="0.25">
      <c r="A686" s="108"/>
      <c r="D686" s="108"/>
    </row>
    <row r="687" spans="1:4" x14ac:dyDescent="0.25">
      <c r="A687" s="108"/>
      <c r="D687" s="108"/>
    </row>
    <row r="688" spans="1:4" x14ac:dyDescent="0.25">
      <c r="A688" s="108"/>
      <c r="D688" s="108"/>
    </row>
    <row r="689" spans="1:4" x14ac:dyDescent="0.25">
      <c r="A689" s="108"/>
      <c r="D689" s="108"/>
    </row>
    <row r="690" spans="1:4" x14ac:dyDescent="0.25">
      <c r="A690" s="108"/>
      <c r="D690" s="108"/>
    </row>
    <row r="691" spans="1:4" x14ac:dyDescent="0.25">
      <c r="A691" s="108"/>
      <c r="D691" s="108"/>
    </row>
    <row r="692" spans="1:4" x14ac:dyDescent="0.25">
      <c r="A692" s="108"/>
      <c r="D692" s="108"/>
    </row>
    <row r="693" spans="1:4" x14ac:dyDescent="0.25">
      <c r="A693" s="108"/>
      <c r="D693" s="108"/>
    </row>
    <row r="694" spans="1:4" x14ac:dyDescent="0.25">
      <c r="A694" s="108"/>
      <c r="D694" s="108"/>
    </row>
    <row r="695" spans="1:4" x14ac:dyDescent="0.25">
      <c r="A695" s="108"/>
      <c r="D695" s="108"/>
    </row>
    <row r="696" spans="1:4" x14ac:dyDescent="0.25">
      <c r="A696" s="108"/>
      <c r="D696" s="108"/>
    </row>
    <row r="697" spans="1:4" x14ac:dyDescent="0.25">
      <c r="A697" s="108"/>
      <c r="D697" s="108"/>
    </row>
    <row r="698" spans="1:4" x14ac:dyDescent="0.25">
      <c r="A698" s="108"/>
      <c r="D698" s="108"/>
    </row>
    <row r="699" spans="1:4" x14ac:dyDescent="0.25">
      <c r="A699" s="108"/>
      <c r="D699" s="108"/>
    </row>
    <row r="700" spans="1:4" x14ac:dyDescent="0.25">
      <c r="A700" s="108"/>
      <c r="D700" s="108"/>
    </row>
    <row r="701" spans="1:4" x14ac:dyDescent="0.25">
      <c r="A701" s="108"/>
      <c r="D701" s="108"/>
    </row>
    <row r="702" spans="1:4" x14ac:dyDescent="0.25">
      <c r="A702" s="108"/>
      <c r="D702" s="108"/>
    </row>
    <row r="703" spans="1:4" x14ac:dyDescent="0.25">
      <c r="A703" s="108"/>
      <c r="D703" s="108"/>
    </row>
    <row r="704" spans="1:4" x14ac:dyDescent="0.25">
      <c r="A704" s="108"/>
      <c r="D704" s="108"/>
    </row>
    <row r="705" spans="1:4" x14ac:dyDescent="0.25">
      <c r="A705" s="108"/>
      <c r="D705" s="108"/>
    </row>
    <row r="706" spans="1:4" x14ac:dyDescent="0.25">
      <c r="A706" s="108"/>
      <c r="D706" s="108"/>
    </row>
    <row r="707" spans="1:4" x14ac:dyDescent="0.25">
      <c r="A707" s="108"/>
      <c r="D707" s="108"/>
    </row>
    <row r="708" spans="1:4" x14ac:dyDescent="0.25">
      <c r="A708" s="108"/>
      <c r="D708" s="108"/>
    </row>
    <row r="709" spans="1:4" x14ac:dyDescent="0.25">
      <c r="A709" s="108"/>
      <c r="D709" s="108"/>
    </row>
    <row r="710" spans="1:4" x14ac:dyDescent="0.25">
      <c r="A710" s="108"/>
      <c r="D710" s="108"/>
    </row>
    <row r="711" spans="1:4" x14ac:dyDescent="0.25">
      <c r="A711" s="108"/>
      <c r="D711" s="108"/>
    </row>
    <row r="712" spans="1:4" x14ac:dyDescent="0.25">
      <c r="A712" s="108"/>
      <c r="D712" s="108"/>
    </row>
    <row r="713" spans="1:4" x14ac:dyDescent="0.25">
      <c r="A713" s="108"/>
      <c r="D713" s="108"/>
    </row>
    <row r="714" spans="1:4" x14ac:dyDescent="0.25">
      <c r="A714" s="108"/>
      <c r="D714" s="108"/>
    </row>
    <row r="715" spans="1:4" x14ac:dyDescent="0.25">
      <c r="A715" s="108"/>
      <c r="D715" s="108"/>
    </row>
    <row r="716" spans="1:4" x14ac:dyDescent="0.25">
      <c r="A716" s="108"/>
      <c r="D716" s="108"/>
    </row>
    <row r="717" spans="1:4" x14ac:dyDescent="0.25">
      <c r="A717" s="108"/>
      <c r="D717" s="108"/>
    </row>
    <row r="718" spans="1:4" x14ac:dyDescent="0.25">
      <c r="A718" s="108"/>
      <c r="D718" s="108"/>
    </row>
    <row r="719" spans="1:4" x14ac:dyDescent="0.25">
      <c r="A719" s="108"/>
      <c r="D719" s="108"/>
    </row>
    <row r="720" spans="1:4" x14ac:dyDescent="0.25">
      <c r="A720" s="108"/>
      <c r="D720" s="108"/>
    </row>
    <row r="721" spans="1:4" x14ac:dyDescent="0.25">
      <c r="A721" s="108"/>
      <c r="D721" s="108"/>
    </row>
    <row r="722" spans="1:4" x14ac:dyDescent="0.25">
      <c r="A722" s="108"/>
      <c r="D722" s="108"/>
    </row>
    <row r="723" spans="1:4" x14ac:dyDescent="0.25">
      <c r="A723" s="108"/>
      <c r="D723" s="108"/>
    </row>
    <row r="724" spans="1:4" x14ac:dyDescent="0.25">
      <c r="A724" s="108"/>
      <c r="D724" s="108"/>
    </row>
    <row r="725" spans="1:4" x14ac:dyDescent="0.25">
      <c r="A725" s="108"/>
      <c r="D725" s="108"/>
    </row>
    <row r="726" spans="1:4" x14ac:dyDescent="0.25">
      <c r="A726" s="108"/>
      <c r="D726" s="108"/>
    </row>
    <row r="727" spans="1:4" x14ac:dyDescent="0.25">
      <c r="A727" s="108"/>
      <c r="D727" s="108"/>
    </row>
    <row r="728" spans="1:4" x14ac:dyDescent="0.25">
      <c r="A728" s="108"/>
      <c r="D728" s="108"/>
    </row>
    <row r="729" spans="1:4" x14ac:dyDescent="0.25">
      <c r="A729" s="108"/>
      <c r="D729" s="108"/>
    </row>
    <row r="730" spans="1:4" x14ac:dyDescent="0.25">
      <c r="A730" s="108"/>
      <c r="D730" s="108"/>
    </row>
    <row r="731" spans="1:4" x14ac:dyDescent="0.25">
      <c r="A731" s="108"/>
      <c r="D731" s="108"/>
    </row>
    <row r="732" spans="1:4" x14ac:dyDescent="0.25">
      <c r="A732" s="108"/>
      <c r="D732" s="108"/>
    </row>
    <row r="733" spans="1:4" x14ac:dyDescent="0.25">
      <c r="A733" s="108"/>
      <c r="D733" s="108"/>
    </row>
    <row r="734" spans="1:4" x14ac:dyDescent="0.25">
      <c r="A734" s="108"/>
      <c r="D734" s="108"/>
    </row>
    <row r="735" spans="1:4" x14ac:dyDescent="0.25">
      <c r="A735" s="108"/>
      <c r="D735" s="108"/>
    </row>
    <row r="736" spans="1:4" x14ac:dyDescent="0.25">
      <c r="A736" s="108"/>
      <c r="D736" s="108"/>
    </row>
    <row r="737" spans="1:4" x14ac:dyDescent="0.25">
      <c r="A737" s="108"/>
      <c r="D737" s="108"/>
    </row>
    <row r="738" spans="1:4" x14ac:dyDescent="0.25">
      <c r="A738" s="108"/>
      <c r="D738" s="108"/>
    </row>
    <row r="739" spans="1:4" x14ac:dyDescent="0.25">
      <c r="A739" s="108"/>
      <c r="D739" s="108"/>
    </row>
    <row r="740" spans="1:4" x14ac:dyDescent="0.25">
      <c r="A740" s="108"/>
      <c r="D740" s="108"/>
    </row>
    <row r="741" spans="1:4" x14ac:dyDescent="0.25">
      <c r="A741" s="108"/>
      <c r="D741" s="108"/>
    </row>
    <row r="742" spans="1:4" x14ac:dyDescent="0.25">
      <c r="A742" s="108"/>
      <c r="D742" s="108"/>
    </row>
    <row r="743" spans="1:4" x14ac:dyDescent="0.25">
      <c r="A743" s="108"/>
      <c r="D743" s="108"/>
    </row>
    <row r="744" spans="1:4" x14ac:dyDescent="0.25">
      <c r="A744" s="108"/>
      <c r="D744" s="108"/>
    </row>
    <row r="745" spans="1:4" x14ac:dyDescent="0.25">
      <c r="A745" s="108"/>
      <c r="D745" s="108"/>
    </row>
    <row r="746" spans="1:4" x14ac:dyDescent="0.25">
      <c r="A746" s="108"/>
      <c r="D746" s="108"/>
    </row>
    <row r="747" spans="1:4" x14ac:dyDescent="0.25">
      <c r="A747" s="108"/>
      <c r="D747" s="108"/>
    </row>
    <row r="748" spans="1:4" x14ac:dyDescent="0.25">
      <c r="A748" s="108"/>
      <c r="D748" s="108"/>
    </row>
    <row r="749" spans="1:4" x14ac:dyDescent="0.25">
      <c r="A749" s="108"/>
      <c r="D749" s="108"/>
    </row>
    <row r="750" spans="1:4" x14ac:dyDescent="0.25">
      <c r="A750" s="108"/>
      <c r="D750" s="108"/>
    </row>
    <row r="751" spans="1:4" x14ac:dyDescent="0.25">
      <c r="A751" s="108"/>
      <c r="D751" s="108"/>
    </row>
    <row r="752" spans="1:4" x14ac:dyDescent="0.25">
      <c r="A752" s="108"/>
      <c r="D752" s="108"/>
    </row>
    <row r="753" spans="1:4" x14ac:dyDescent="0.25">
      <c r="A753" s="108"/>
      <c r="D753" s="108"/>
    </row>
    <row r="754" spans="1:4" x14ac:dyDescent="0.25">
      <c r="A754" s="108"/>
      <c r="D754" s="108"/>
    </row>
    <row r="755" spans="1:4" x14ac:dyDescent="0.25">
      <c r="A755" s="108"/>
      <c r="D755" s="108"/>
    </row>
    <row r="756" spans="1:4" x14ac:dyDescent="0.25">
      <c r="A756" s="108"/>
      <c r="D756" s="108"/>
    </row>
    <row r="757" spans="1:4" x14ac:dyDescent="0.25">
      <c r="A757" s="108"/>
      <c r="D757" s="108"/>
    </row>
    <row r="758" spans="1:4" x14ac:dyDescent="0.25">
      <c r="A758" s="108"/>
      <c r="D758" s="108"/>
    </row>
    <row r="759" spans="1:4" x14ac:dyDescent="0.25">
      <c r="A759" s="108"/>
      <c r="D759" s="108"/>
    </row>
    <row r="760" spans="1:4" x14ac:dyDescent="0.25">
      <c r="A760" s="108"/>
      <c r="D760" s="108"/>
    </row>
    <row r="761" spans="1:4" x14ac:dyDescent="0.25">
      <c r="A761" s="108"/>
      <c r="D761" s="108"/>
    </row>
    <row r="762" spans="1:4" x14ac:dyDescent="0.25">
      <c r="A762" s="108"/>
      <c r="D762" s="108"/>
    </row>
    <row r="763" spans="1:4" x14ac:dyDescent="0.25">
      <c r="A763" s="108"/>
      <c r="D763" s="108"/>
    </row>
    <row r="764" spans="1:4" x14ac:dyDescent="0.25">
      <c r="A764" s="108"/>
      <c r="D764" s="108"/>
    </row>
    <row r="765" spans="1:4" x14ac:dyDescent="0.25">
      <c r="A765" s="108"/>
      <c r="D765" s="108"/>
    </row>
    <row r="766" spans="1:4" x14ac:dyDescent="0.25">
      <c r="A766" s="108"/>
      <c r="D766" s="108"/>
    </row>
    <row r="767" spans="1:4" x14ac:dyDescent="0.25">
      <c r="A767" s="108"/>
      <c r="D767" s="108"/>
    </row>
    <row r="768" spans="1:4" x14ac:dyDescent="0.25">
      <c r="A768" s="108"/>
      <c r="D768" s="108"/>
    </row>
    <row r="769" spans="1:4" x14ac:dyDescent="0.25">
      <c r="A769" s="108"/>
      <c r="D769" s="108"/>
    </row>
    <row r="770" spans="1:4" x14ac:dyDescent="0.25">
      <c r="A770" s="108"/>
      <c r="D770" s="108"/>
    </row>
    <row r="771" spans="1:4" x14ac:dyDescent="0.25">
      <c r="A771" s="108"/>
      <c r="D771" s="108"/>
    </row>
    <row r="772" spans="1:4" x14ac:dyDescent="0.25">
      <c r="A772" s="108"/>
      <c r="D772" s="108"/>
    </row>
    <row r="773" spans="1:4" x14ac:dyDescent="0.25">
      <c r="A773" s="108"/>
      <c r="D773" s="108"/>
    </row>
    <row r="774" spans="1:4" x14ac:dyDescent="0.25">
      <c r="A774" s="108"/>
      <c r="D774" s="108"/>
    </row>
    <row r="775" spans="1:4" x14ac:dyDescent="0.25">
      <c r="A775" s="108"/>
      <c r="D775" s="108"/>
    </row>
    <row r="776" spans="1:4" x14ac:dyDescent="0.25">
      <c r="A776" s="108"/>
      <c r="D776" s="108"/>
    </row>
    <row r="777" spans="1:4" x14ac:dyDescent="0.25">
      <c r="A777" s="108"/>
      <c r="D777" s="108"/>
    </row>
    <row r="778" spans="1:4" x14ac:dyDescent="0.25">
      <c r="A778" s="108"/>
      <c r="D778" s="108"/>
    </row>
    <row r="779" spans="1:4" x14ac:dyDescent="0.25">
      <c r="A779" s="108"/>
      <c r="D779" s="108"/>
    </row>
    <row r="780" spans="1:4" x14ac:dyDescent="0.25">
      <c r="A780" s="108"/>
      <c r="D780" s="108"/>
    </row>
    <row r="781" spans="1:4" x14ac:dyDescent="0.25">
      <c r="A781" s="108"/>
      <c r="D781" s="108"/>
    </row>
    <row r="782" spans="1:4" x14ac:dyDescent="0.25">
      <c r="A782" s="108"/>
      <c r="D782" s="108"/>
    </row>
    <row r="783" spans="1:4" x14ac:dyDescent="0.25">
      <c r="A783" s="108"/>
      <c r="D783" s="108"/>
    </row>
    <row r="784" spans="1:4" x14ac:dyDescent="0.25">
      <c r="A784" s="108"/>
      <c r="D784" s="108"/>
    </row>
    <row r="785" spans="1:4" x14ac:dyDescent="0.25">
      <c r="A785" s="108"/>
      <c r="D785" s="108"/>
    </row>
    <row r="786" spans="1:4" x14ac:dyDescent="0.25">
      <c r="A786" s="108"/>
      <c r="D786" s="108"/>
    </row>
    <row r="787" spans="1:4" x14ac:dyDescent="0.25">
      <c r="A787" s="108"/>
      <c r="D787" s="108"/>
    </row>
    <row r="788" spans="1:4" x14ac:dyDescent="0.25">
      <c r="A788" s="108"/>
      <c r="D788" s="108"/>
    </row>
    <row r="789" spans="1:4" x14ac:dyDescent="0.25">
      <c r="A789" s="108"/>
      <c r="D789" s="108"/>
    </row>
    <row r="790" spans="1:4" x14ac:dyDescent="0.25">
      <c r="A790" s="108"/>
      <c r="D790" s="108"/>
    </row>
    <row r="791" spans="1:4" x14ac:dyDescent="0.25">
      <c r="A791" s="108"/>
      <c r="D791" s="108"/>
    </row>
    <row r="792" spans="1:4" x14ac:dyDescent="0.25">
      <c r="A792" s="108"/>
      <c r="D792" s="108"/>
    </row>
    <row r="793" spans="1:4" x14ac:dyDescent="0.25">
      <c r="A793" s="108"/>
      <c r="D793" s="108"/>
    </row>
    <row r="794" spans="1:4" x14ac:dyDescent="0.25">
      <c r="A794" s="108"/>
      <c r="D794" s="108"/>
    </row>
    <row r="795" spans="1:4" x14ac:dyDescent="0.25">
      <c r="A795" s="108"/>
      <c r="D795" s="108"/>
    </row>
    <row r="796" spans="1:4" x14ac:dyDescent="0.25">
      <c r="A796" s="108"/>
      <c r="D796" s="108"/>
    </row>
    <row r="797" spans="1:4" x14ac:dyDescent="0.25">
      <c r="A797" s="108"/>
      <c r="D797" s="108"/>
    </row>
    <row r="798" spans="1:4" x14ac:dyDescent="0.25">
      <c r="A798" s="108"/>
      <c r="D798" s="108"/>
    </row>
    <row r="799" spans="1:4" x14ac:dyDescent="0.25">
      <c r="A799" s="108"/>
      <c r="D799" s="108"/>
    </row>
    <row r="800" spans="1:4" x14ac:dyDescent="0.25">
      <c r="A800" s="108"/>
      <c r="D800" s="108"/>
    </row>
    <row r="801" spans="1:4" x14ac:dyDescent="0.25">
      <c r="A801" s="108"/>
      <c r="D801" s="108"/>
    </row>
    <row r="802" spans="1:4" x14ac:dyDescent="0.25">
      <c r="A802" s="108"/>
      <c r="D802" s="108"/>
    </row>
    <row r="803" spans="1:4" x14ac:dyDescent="0.25">
      <c r="A803" s="108"/>
      <c r="D803" s="108"/>
    </row>
    <row r="804" spans="1:4" x14ac:dyDescent="0.25">
      <c r="A804" s="108"/>
      <c r="D804" s="108"/>
    </row>
    <row r="805" spans="1:4" x14ac:dyDescent="0.25">
      <c r="A805" s="108"/>
      <c r="D805" s="108"/>
    </row>
    <row r="806" spans="1:4" x14ac:dyDescent="0.25">
      <c r="A806" s="108"/>
      <c r="D806" s="108"/>
    </row>
    <row r="807" spans="1:4" x14ac:dyDescent="0.25">
      <c r="A807" s="108"/>
      <c r="D807" s="108"/>
    </row>
    <row r="808" spans="1:4" x14ac:dyDescent="0.25">
      <c r="A808" s="108"/>
      <c r="D808" s="108"/>
    </row>
    <row r="809" spans="1:4" x14ac:dyDescent="0.25">
      <c r="A809" s="108"/>
      <c r="D809" s="108"/>
    </row>
    <row r="810" spans="1:4" x14ac:dyDescent="0.25">
      <c r="A810" s="108"/>
      <c r="D810" s="108"/>
    </row>
    <row r="811" spans="1:4" x14ac:dyDescent="0.25">
      <c r="A811" s="108"/>
      <c r="D811" s="108"/>
    </row>
    <row r="812" spans="1:4" x14ac:dyDescent="0.25">
      <c r="A812" s="108"/>
      <c r="D812" s="108"/>
    </row>
    <row r="813" spans="1:4" x14ac:dyDescent="0.25">
      <c r="A813" s="108"/>
      <c r="D813" s="108"/>
    </row>
    <row r="814" spans="1:4" x14ac:dyDescent="0.25">
      <c r="A814" s="108"/>
      <c r="D814" s="108"/>
    </row>
    <row r="815" spans="1:4" x14ac:dyDescent="0.25">
      <c r="A815" s="108"/>
      <c r="D815" s="108"/>
    </row>
    <row r="816" spans="1:4" x14ac:dyDescent="0.25">
      <c r="A816" s="108"/>
      <c r="D816" s="108"/>
    </row>
    <row r="817" spans="1:4" x14ac:dyDescent="0.25">
      <c r="A817" s="108"/>
      <c r="D817" s="108"/>
    </row>
    <row r="818" spans="1:4" x14ac:dyDescent="0.25">
      <c r="A818" s="108"/>
      <c r="D818" s="108"/>
    </row>
    <row r="819" spans="1:4" x14ac:dyDescent="0.25">
      <c r="A819" s="108"/>
      <c r="D819" s="108"/>
    </row>
    <row r="820" spans="1:4" x14ac:dyDescent="0.25">
      <c r="A820" s="108"/>
      <c r="D820" s="108"/>
    </row>
    <row r="821" spans="1:4" x14ac:dyDescent="0.25">
      <c r="A821" s="108"/>
      <c r="D821" s="108"/>
    </row>
    <row r="822" spans="1:4" x14ac:dyDescent="0.25">
      <c r="A822" s="108"/>
      <c r="D822" s="108"/>
    </row>
    <row r="823" spans="1:4" x14ac:dyDescent="0.25">
      <c r="A823" s="108"/>
      <c r="D823" s="108"/>
    </row>
    <row r="824" spans="1:4" x14ac:dyDescent="0.25">
      <c r="A824" s="108"/>
      <c r="D824" s="108"/>
    </row>
    <row r="825" spans="1:4" x14ac:dyDescent="0.25">
      <c r="A825" s="108"/>
      <c r="D825" s="108"/>
    </row>
    <row r="826" spans="1:4" x14ac:dyDescent="0.25">
      <c r="A826" s="108"/>
      <c r="D826" s="108"/>
    </row>
    <row r="827" spans="1:4" x14ac:dyDescent="0.25">
      <c r="A827" s="108"/>
      <c r="D827" s="108"/>
    </row>
    <row r="828" spans="1:4" x14ac:dyDescent="0.25">
      <c r="A828" s="108"/>
      <c r="D828" s="108"/>
    </row>
    <row r="829" spans="1:4" x14ac:dyDescent="0.25">
      <c r="A829" s="108"/>
      <c r="D829" s="108"/>
    </row>
    <row r="830" spans="1:4" x14ac:dyDescent="0.25">
      <c r="A830" s="108"/>
      <c r="D830" s="108"/>
    </row>
    <row r="831" spans="1:4" x14ac:dyDescent="0.25">
      <c r="A831" s="108"/>
      <c r="D831" s="108"/>
    </row>
    <row r="832" spans="1:4" x14ac:dyDescent="0.25">
      <c r="A832" s="108"/>
      <c r="D832" s="108"/>
    </row>
    <row r="833" spans="1:4" x14ac:dyDescent="0.25">
      <c r="A833" s="108"/>
      <c r="D833" s="108"/>
    </row>
    <row r="834" spans="1:4" x14ac:dyDescent="0.25">
      <c r="A834" s="108"/>
      <c r="D834" s="108"/>
    </row>
    <row r="835" spans="1:4" x14ac:dyDescent="0.25">
      <c r="A835" s="108"/>
      <c r="D835" s="108"/>
    </row>
    <row r="836" spans="1:4" x14ac:dyDescent="0.25">
      <c r="A836" s="108"/>
      <c r="D836" s="108"/>
    </row>
    <row r="837" spans="1:4" x14ac:dyDescent="0.25">
      <c r="A837" s="108"/>
      <c r="D837" s="108"/>
    </row>
    <row r="838" spans="1:4" x14ac:dyDescent="0.25">
      <c r="A838" s="108"/>
      <c r="D838" s="108"/>
    </row>
    <row r="839" spans="1:4" x14ac:dyDescent="0.25">
      <c r="A839" s="108"/>
      <c r="D839" s="108"/>
    </row>
    <row r="840" spans="1:4" x14ac:dyDescent="0.25">
      <c r="A840" s="108"/>
      <c r="D840" s="108"/>
    </row>
    <row r="841" spans="1:4" x14ac:dyDescent="0.25">
      <c r="A841" s="108"/>
      <c r="D841" s="108"/>
    </row>
    <row r="842" spans="1:4" x14ac:dyDescent="0.25">
      <c r="A842" s="108"/>
      <c r="D842" s="108"/>
    </row>
    <row r="843" spans="1:4" x14ac:dyDescent="0.25">
      <c r="A843" s="108"/>
      <c r="D843" s="108"/>
    </row>
    <row r="844" spans="1:4" x14ac:dyDescent="0.25">
      <c r="A844" s="108"/>
      <c r="D844" s="108"/>
    </row>
    <row r="845" spans="1:4" x14ac:dyDescent="0.25">
      <c r="A845" s="108"/>
      <c r="D845" s="108"/>
    </row>
    <row r="846" spans="1:4" x14ac:dyDescent="0.25">
      <c r="A846" s="108"/>
      <c r="D846" s="108"/>
    </row>
    <row r="847" spans="1:4" x14ac:dyDescent="0.25">
      <c r="A847" s="108"/>
      <c r="D847" s="108"/>
    </row>
    <row r="848" spans="1:4" x14ac:dyDescent="0.25">
      <c r="A848" s="108"/>
      <c r="D848" s="108"/>
    </row>
    <row r="849" spans="1:4" x14ac:dyDescent="0.25">
      <c r="A849" s="108"/>
      <c r="D849" s="108"/>
    </row>
    <row r="850" spans="1:4" x14ac:dyDescent="0.25">
      <c r="A850" s="108"/>
      <c r="D850" s="108"/>
    </row>
    <row r="851" spans="1:4" x14ac:dyDescent="0.25">
      <c r="A851" s="108"/>
      <c r="D851" s="108"/>
    </row>
    <row r="852" spans="1:4" x14ac:dyDescent="0.25">
      <c r="A852" s="108"/>
      <c r="D852" s="108"/>
    </row>
    <row r="853" spans="1:4" x14ac:dyDescent="0.25">
      <c r="A853" s="108"/>
      <c r="D853" s="108"/>
    </row>
    <row r="854" spans="1:4" x14ac:dyDescent="0.25">
      <c r="A854" s="108"/>
      <c r="D854" s="108"/>
    </row>
    <row r="855" spans="1:4" x14ac:dyDescent="0.25">
      <c r="A855" s="108"/>
      <c r="D855" s="108"/>
    </row>
    <row r="856" spans="1:4" x14ac:dyDescent="0.25">
      <c r="A856" s="108"/>
      <c r="D856" s="108"/>
    </row>
    <row r="857" spans="1:4" x14ac:dyDescent="0.25">
      <c r="A857" s="108"/>
      <c r="D857" s="108"/>
    </row>
    <row r="858" spans="1:4" x14ac:dyDescent="0.25">
      <c r="A858" s="108"/>
      <c r="D858" s="108"/>
    </row>
    <row r="859" spans="1:4" x14ac:dyDescent="0.25">
      <c r="A859" s="108"/>
      <c r="D859" s="108"/>
    </row>
    <row r="860" spans="1:4" x14ac:dyDescent="0.25">
      <c r="A860" s="108"/>
      <c r="D860" s="108"/>
    </row>
    <row r="861" spans="1:4" x14ac:dyDescent="0.25">
      <c r="A861" s="108"/>
      <c r="D861" s="108"/>
    </row>
    <row r="862" spans="1:4" x14ac:dyDescent="0.25">
      <c r="A862" s="108"/>
      <c r="D862" s="108"/>
    </row>
    <row r="863" spans="1:4" x14ac:dyDescent="0.25">
      <c r="A863" s="108"/>
      <c r="D863" s="108"/>
    </row>
    <row r="864" spans="1:4" x14ac:dyDescent="0.25">
      <c r="A864" s="108"/>
      <c r="D864" s="108"/>
    </row>
    <row r="865" spans="1:4" x14ac:dyDescent="0.25">
      <c r="A865" s="108"/>
      <c r="D865" s="108"/>
    </row>
    <row r="866" spans="1:4" x14ac:dyDescent="0.25">
      <c r="A866" s="108"/>
      <c r="D866" s="108"/>
    </row>
    <row r="867" spans="1:4" x14ac:dyDescent="0.25">
      <c r="A867" s="108"/>
      <c r="D867" s="108"/>
    </row>
    <row r="868" spans="1:4" x14ac:dyDescent="0.25">
      <c r="A868" s="108"/>
      <c r="D868" s="108"/>
    </row>
    <row r="869" spans="1:4" x14ac:dyDescent="0.25">
      <c r="A869" s="108"/>
      <c r="D869" s="108"/>
    </row>
    <row r="870" spans="1:4" x14ac:dyDescent="0.25">
      <c r="A870" s="108"/>
      <c r="D870" s="108"/>
    </row>
    <row r="871" spans="1:4" x14ac:dyDescent="0.25">
      <c r="A871" s="108"/>
      <c r="D871" s="108"/>
    </row>
    <row r="872" spans="1:4" x14ac:dyDescent="0.25">
      <c r="A872" s="108"/>
      <c r="D872" s="108"/>
    </row>
    <row r="873" spans="1:4" x14ac:dyDescent="0.25">
      <c r="A873" s="108"/>
      <c r="D873" s="108"/>
    </row>
    <row r="874" spans="1:4" x14ac:dyDescent="0.25">
      <c r="A874" s="108"/>
      <c r="D874" s="108"/>
    </row>
    <row r="875" spans="1:4" x14ac:dyDescent="0.25">
      <c r="A875" s="108"/>
      <c r="D875" s="108"/>
    </row>
    <row r="876" spans="1:4" x14ac:dyDescent="0.25">
      <c r="A876" s="108"/>
      <c r="D876" s="108"/>
    </row>
    <row r="877" spans="1:4" x14ac:dyDescent="0.25">
      <c r="A877" s="108"/>
      <c r="D877" s="108"/>
    </row>
    <row r="878" spans="1:4" x14ac:dyDescent="0.25">
      <c r="A878" s="108"/>
      <c r="D878" s="108"/>
    </row>
    <row r="879" spans="1:4" x14ac:dyDescent="0.25">
      <c r="A879" s="108"/>
      <c r="D879" s="108"/>
    </row>
    <row r="880" spans="1:4" x14ac:dyDescent="0.25">
      <c r="A880" s="108"/>
      <c r="D880" s="108"/>
    </row>
    <row r="881" spans="1:4" x14ac:dyDescent="0.25">
      <c r="A881" s="108"/>
      <c r="D881" s="108"/>
    </row>
    <row r="882" spans="1:4" x14ac:dyDescent="0.25">
      <c r="A882" s="108"/>
      <c r="D882" s="108"/>
    </row>
    <row r="883" spans="1:4" x14ac:dyDescent="0.25">
      <c r="A883" s="108"/>
      <c r="D883" s="108"/>
    </row>
    <row r="884" spans="1:4" x14ac:dyDescent="0.25">
      <c r="A884" s="108"/>
      <c r="D884" s="108"/>
    </row>
    <row r="885" spans="1:4" x14ac:dyDescent="0.25">
      <c r="A885" s="108"/>
      <c r="D885" s="108"/>
    </row>
    <row r="886" spans="1:4" x14ac:dyDescent="0.25">
      <c r="A886" s="108"/>
      <c r="D886" s="108"/>
    </row>
    <row r="887" spans="1:4" x14ac:dyDescent="0.25">
      <c r="A887" s="108"/>
      <c r="D887" s="108"/>
    </row>
    <row r="888" spans="1:4" x14ac:dyDescent="0.25">
      <c r="A888" s="108"/>
      <c r="D888" s="108"/>
    </row>
    <row r="889" spans="1:4" x14ac:dyDescent="0.25">
      <c r="A889" s="108"/>
      <c r="D889" s="108"/>
    </row>
    <row r="890" spans="1:4" x14ac:dyDescent="0.25">
      <c r="A890" s="108"/>
      <c r="D890" s="108"/>
    </row>
    <row r="891" spans="1:4" x14ac:dyDescent="0.25">
      <c r="A891" s="108"/>
      <c r="D891" s="108"/>
    </row>
    <row r="892" spans="1:4" x14ac:dyDescent="0.25">
      <c r="A892" s="108"/>
      <c r="D892" s="108"/>
    </row>
    <row r="893" spans="1:4" x14ac:dyDescent="0.25">
      <c r="A893" s="108"/>
      <c r="D893" s="108"/>
    </row>
    <row r="894" spans="1:4" x14ac:dyDescent="0.25">
      <c r="A894" s="108"/>
      <c r="D894" s="108"/>
    </row>
    <row r="895" spans="1:4" x14ac:dyDescent="0.25">
      <c r="A895" s="108"/>
      <c r="D895" s="108"/>
    </row>
    <row r="896" spans="1:4" x14ac:dyDescent="0.25">
      <c r="A896" s="108"/>
      <c r="D896" s="108"/>
    </row>
    <row r="897" spans="1:4" x14ac:dyDescent="0.25">
      <c r="A897" s="108"/>
      <c r="D897" s="108"/>
    </row>
    <row r="898" spans="1:4" x14ac:dyDescent="0.25">
      <c r="A898" s="108"/>
      <c r="D898" s="108"/>
    </row>
    <row r="899" spans="1:4" x14ac:dyDescent="0.25">
      <c r="A899" s="108"/>
      <c r="D899" s="108"/>
    </row>
    <row r="900" spans="1:4" x14ac:dyDescent="0.25">
      <c r="A900" s="108"/>
      <c r="D900" s="108"/>
    </row>
    <row r="901" spans="1:4" x14ac:dyDescent="0.25">
      <c r="A901" s="108"/>
      <c r="D901" s="108"/>
    </row>
    <row r="902" spans="1:4" x14ac:dyDescent="0.25">
      <c r="A902" s="108"/>
      <c r="D902" s="108"/>
    </row>
    <row r="903" spans="1:4" x14ac:dyDescent="0.25">
      <c r="A903" s="108"/>
      <c r="D903" s="108"/>
    </row>
    <row r="904" spans="1:4" x14ac:dyDescent="0.25">
      <c r="A904" s="108"/>
      <c r="D904" s="108"/>
    </row>
    <row r="905" spans="1:4" x14ac:dyDescent="0.25">
      <c r="A905" s="108"/>
      <c r="D905" s="108"/>
    </row>
    <row r="906" spans="1:4" x14ac:dyDescent="0.25">
      <c r="A906" s="108"/>
      <c r="D906" s="108"/>
    </row>
    <row r="907" spans="1:4" x14ac:dyDescent="0.25">
      <c r="A907" s="108"/>
      <c r="D907" s="108"/>
    </row>
    <row r="908" spans="1:4" x14ac:dyDescent="0.25">
      <c r="A908" s="108"/>
      <c r="D908" s="108"/>
    </row>
    <row r="909" spans="1:4" x14ac:dyDescent="0.25">
      <c r="A909" s="108"/>
      <c r="D909" s="108"/>
    </row>
    <row r="910" spans="1:4" x14ac:dyDescent="0.25">
      <c r="A910" s="108"/>
      <c r="D910" s="108"/>
    </row>
    <row r="911" spans="1:4" x14ac:dyDescent="0.25">
      <c r="A911" s="108"/>
      <c r="D911" s="108"/>
    </row>
    <row r="912" spans="1:4" x14ac:dyDescent="0.25">
      <c r="A912" s="108"/>
      <c r="D912" s="108"/>
    </row>
    <row r="913" spans="1:4" x14ac:dyDescent="0.25">
      <c r="A913" s="108"/>
      <c r="D913" s="108"/>
    </row>
    <row r="914" spans="1:4" x14ac:dyDescent="0.25">
      <c r="A914" s="108"/>
      <c r="D914" s="108"/>
    </row>
    <row r="915" spans="1:4" x14ac:dyDescent="0.25">
      <c r="A915" s="108"/>
      <c r="D915" s="108"/>
    </row>
    <row r="916" spans="1:4" x14ac:dyDescent="0.25">
      <c r="A916" s="108"/>
      <c r="D916" s="108"/>
    </row>
    <row r="917" spans="1:4" x14ac:dyDescent="0.25">
      <c r="A917" s="108"/>
      <c r="D917" s="108"/>
    </row>
    <row r="918" spans="1:4" x14ac:dyDescent="0.25">
      <c r="A918" s="108"/>
      <c r="D918" s="108"/>
    </row>
    <row r="919" spans="1:4" x14ac:dyDescent="0.25">
      <c r="A919" s="108"/>
      <c r="D919" s="108"/>
    </row>
    <row r="920" spans="1:4" x14ac:dyDescent="0.25">
      <c r="A920" s="108"/>
      <c r="D920" s="108"/>
    </row>
    <row r="921" spans="1:4" x14ac:dyDescent="0.25">
      <c r="A921" s="108"/>
      <c r="D921" s="108"/>
    </row>
    <row r="922" spans="1:4" x14ac:dyDescent="0.25">
      <c r="A922" s="108"/>
      <c r="D922" s="108"/>
    </row>
    <row r="923" spans="1:4" x14ac:dyDescent="0.25">
      <c r="A923" s="108"/>
      <c r="D923" s="108"/>
    </row>
    <row r="924" spans="1:4" x14ac:dyDescent="0.25">
      <c r="A924" s="108"/>
      <c r="D924" s="108"/>
    </row>
    <row r="925" spans="1:4" x14ac:dyDescent="0.25">
      <c r="A925" s="108"/>
      <c r="D925" s="108"/>
    </row>
    <row r="926" spans="1:4" x14ac:dyDescent="0.25">
      <c r="A926" s="108"/>
      <c r="D926" s="108"/>
    </row>
    <row r="927" spans="1:4" x14ac:dyDescent="0.25">
      <c r="A927" s="108"/>
      <c r="D927" s="108"/>
    </row>
    <row r="928" spans="1:4" x14ac:dyDescent="0.25">
      <c r="A928" s="108"/>
      <c r="D928" s="108"/>
    </row>
    <row r="929" spans="1:4" x14ac:dyDescent="0.25">
      <c r="A929" s="108"/>
      <c r="D929" s="108"/>
    </row>
    <row r="930" spans="1:4" x14ac:dyDescent="0.25">
      <c r="A930" s="108"/>
      <c r="D930" s="108"/>
    </row>
    <row r="931" spans="1:4" x14ac:dyDescent="0.25">
      <c r="A931" s="108"/>
      <c r="D931" s="108"/>
    </row>
    <row r="932" spans="1:4" x14ac:dyDescent="0.25">
      <c r="A932" s="108"/>
      <c r="D932" s="108"/>
    </row>
    <row r="933" spans="1:4" x14ac:dyDescent="0.25">
      <c r="A933" s="108"/>
      <c r="D933" s="108"/>
    </row>
    <row r="934" spans="1:4" x14ac:dyDescent="0.25">
      <c r="A934" s="108"/>
      <c r="D934" s="108"/>
    </row>
    <row r="935" spans="1:4" x14ac:dyDescent="0.25">
      <c r="A935" s="108"/>
      <c r="D935" s="108"/>
    </row>
    <row r="936" spans="1:4" x14ac:dyDescent="0.25">
      <c r="A936" s="108"/>
      <c r="D936" s="108"/>
    </row>
    <row r="937" spans="1:4" x14ac:dyDescent="0.25">
      <c r="A937" s="108"/>
      <c r="D937" s="108"/>
    </row>
    <row r="938" spans="1:4" x14ac:dyDescent="0.25">
      <c r="A938" s="108"/>
      <c r="D938" s="108"/>
    </row>
    <row r="939" spans="1:4" x14ac:dyDescent="0.25">
      <c r="A939" s="108"/>
      <c r="D939" s="108"/>
    </row>
    <row r="940" spans="1:4" x14ac:dyDescent="0.25">
      <c r="A940" s="108"/>
      <c r="D940" s="108"/>
    </row>
    <row r="941" spans="1:4" x14ac:dyDescent="0.25">
      <c r="A941" s="108"/>
      <c r="D941" s="108"/>
    </row>
    <row r="942" spans="1:4" x14ac:dyDescent="0.25">
      <c r="A942" s="108"/>
      <c r="D942" s="108"/>
    </row>
    <row r="943" spans="1:4" x14ac:dyDescent="0.25">
      <c r="A943" s="108"/>
      <c r="D943" s="108"/>
    </row>
    <row r="944" spans="1:4" x14ac:dyDescent="0.25">
      <c r="A944" s="108"/>
      <c r="D944" s="108"/>
    </row>
    <row r="945" spans="1:4" x14ac:dyDescent="0.25">
      <c r="A945" s="108"/>
      <c r="D945" s="108"/>
    </row>
    <row r="946" spans="1:4" x14ac:dyDescent="0.25">
      <c r="A946" s="108"/>
      <c r="D946" s="108"/>
    </row>
    <row r="947" spans="1:4" x14ac:dyDescent="0.25">
      <c r="A947" s="108"/>
      <c r="D947" s="108"/>
    </row>
    <row r="948" spans="1:4" x14ac:dyDescent="0.25">
      <c r="A948" s="108"/>
      <c r="D948" s="108"/>
    </row>
    <row r="949" spans="1:4" x14ac:dyDescent="0.25">
      <c r="A949" s="108"/>
      <c r="D949" s="108"/>
    </row>
    <row r="950" spans="1:4" x14ac:dyDescent="0.25">
      <c r="A950" s="108"/>
      <c r="D950" s="108"/>
    </row>
    <row r="951" spans="1:4" x14ac:dyDescent="0.25">
      <c r="A951" s="108"/>
      <c r="D951" s="108"/>
    </row>
    <row r="952" spans="1:4" x14ac:dyDescent="0.25">
      <c r="A952" s="108"/>
      <c r="D952" s="108"/>
    </row>
    <row r="953" spans="1:4" x14ac:dyDescent="0.25">
      <c r="A953" s="108"/>
      <c r="D953" s="108"/>
    </row>
    <row r="954" spans="1:4" x14ac:dyDescent="0.25">
      <c r="A954" s="108"/>
      <c r="D954" s="108"/>
    </row>
    <row r="955" spans="1:4" x14ac:dyDescent="0.25">
      <c r="A955" s="108"/>
      <c r="D955" s="108"/>
    </row>
    <row r="956" spans="1:4" x14ac:dyDescent="0.25">
      <c r="A956" s="108"/>
      <c r="D956" s="108"/>
    </row>
    <row r="957" spans="1:4" x14ac:dyDescent="0.25">
      <c r="A957" s="108"/>
      <c r="D957" s="108"/>
    </row>
    <row r="958" spans="1:4" x14ac:dyDescent="0.25">
      <c r="A958" s="108"/>
      <c r="D958" s="108"/>
    </row>
    <row r="959" spans="1:4" x14ac:dyDescent="0.25">
      <c r="A959" s="108"/>
      <c r="D959" s="108"/>
    </row>
    <row r="960" spans="1:4" x14ac:dyDescent="0.25">
      <c r="A960" s="108"/>
      <c r="D960" s="108"/>
    </row>
    <row r="961" spans="1:4" x14ac:dyDescent="0.25">
      <c r="A961" s="108"/>
      <c r="D961" s="108"/>
    </row>
    <row r="962" spans="1:4" x14ac:dyDescent="0.25">
      <c r="A962" s="108"/>
      <c r="D962" s="108"/>
    </row>
    <row r="963" spans="1:4" x14ac:dyDescent="0.25">
      <c r="A963" s="108"/>
      <c r="D963" s="108"/>
    </row>
    <row r="964" spans="1:4" x14ac:dyDescent="0.25">
      <c r="A964" s="108"/>
      <c r="D964" s="108"/>
    </row>
    <row r="965" spans="1:4" x14ac:dyDescent="0.25">
      <c r="A965" s="108"/>
      <c r="D965" s="108"/>
    </row>
    <row r="966" spans="1:4" x14ac:dyDescent="0.25">
      <c r="A966" s="108"/>
      <c r="D966" s="108"/>
    </row>
    <row r="967" spans="1:4" x14ac:dyDescent="0.25">
      <c r="A967" s="108"/>
      <c r="D967" s="108"/>
    </row>
    <row r="968" spans="1:4" x14ac:dyDescent="0.25">
      <c r="A968" s="108"/>
      <c r="D968" s="108"/>
    </row>
    <row r="969" spans="1:4" x14ac:dyDescent="0.25">
      <c r="A969" s="108"/>
      <c r="D969" s="108"/>
    </row>
    <row r="970" spans="1:4" x14ac:dyDescent="0.25">
      <c r="A970" s="108"/>
      <c r="D970" s="108"/>
    </row>
    <row r="971" spans="1:4" x14ac:dyDescent="0.25">
      <c r="A971" s="108"/>
      <c r="D971" s="108"/>
    </row>
    <row r="972" spans="1:4" x14ac:dyDescent="0.25">
      <c r="A972" s="108"/>
      <c r="D972" s="108"/>
    </row>
    <row r="973" spans="1:4" x14ac:dyDescent="0.25">
      <c r="A973" s="108"/>
      <c r="D973" s="108"/>
    </row>
    <row r="974" spans="1:4" x14ac:dyDescent="0.25">
      <c r="A974" s="108"/>
      <c r="D974" s="108"/>
    </row>
    <row r="975" spans="1:4" x14ac:dyDescent="0.25">
      <c r="A975" s="108"/>
      <c r="D975" s="108"/>
    </row>
    <row r="976" spans="1:4" x14ac:dyDescent="0.25">
      <c r="A976" s="108"/>
      <c r="D976" s="108"/>
    </row>
    <row r="977" spans="1:4" x14ac:dyDescent="0.25">
      <c r="A977" s="108"/>
      <c r="D977" s="108"/>
    </row>
    <row r="978" spans="1:4" x14ac:dyDescent="0.25">
      <c r="A978" s="108"/>
      <c r="D978" s="108"/>
    </row>
    <row r="979" spans="1:4" x14ac:dyDescent="0.25">
      <c r="A979" s="108"/>
      <c r="D979" s="108"/>
    </row>
    <row r="980" spans="1:4" x14ac:dyDescent="0.25">
      <c r="A980" s="108"/>
      <c r="D980" s="108"/>
    </row>
    <row r="981" spans="1:4" x14ac:dyDescent="0.25">
      <c r="A981" s="108"/>
      <c r="D981" s="108"/>
    </row>
    <row r="982" spans="1:4" x14ac:dyDescent="0.25">
      <c r="A982" s="108"/>
      <c r="D982" s="108"/>
    </row>
    <row r="983" spans="1:4" x14ac:dyDescent="0.25">
      <c r="A983" s="108"/>
      <c r="D983" s="108"/>
    </row>
    <row r="984" spans="1:4" x14ac:dyDescent="0.25">
      <c r="A984" s="108"/>
      <c r="D984" s="108"/>
    </row>
    <row r="985" spans="1:4" x14ac:dyDescent="0.25">
      <c r="A985" s="108"/>
      <c r="D985" s="108"/>
    </row>
    <row r="986" spans="1:4" x14ac:dyDescent="0.25">
      <c r="A986" s="108"/>
      <c r="D986" s="108"/>
    </row>
    <row r="987" spans="1:4" x14ac:dyDescent="0.25">
      <c r="A987" s="108"/>
      <c r="D987" s="108"/>
    </row>
    <row r="988" spans="1:4" x14ac:dyDescent="0.25">
      <c r="A988" s="108"/>
      <c r="D988" s="108"/>
    </row>
    <row r="989" spans="1:4" x14ac:dyDescent="0.25">
      <c r="A989" s="108"/>
      <c r="D989" s="108"/>
    </row>
    <row r="990" spans="1:4" x14ac:dyDescent="0.25">
      <c r="A990" s="108"/>
      <c r="D990" s="108"/>
    </row>
    <row r="991" spans="1:4" x14ac:dyDescent="0.25">
      <c r="A991" s="108"/>
      <c r="D991" s="108"/>
    </row>
    <row r="992" spans="1:4" x14ac:dyDescent="0.25">
      <c r="A992" s="108"/>
      <c r="D992" s="108"/>
    </row>
    <row r="993" spans="1:4" x14ac:dyDescent="0.25">
      <c r="A993" s="108"/>
      <c r="D993" s="108"/>
    </row>
    <row r="994" spans="1:4" x14ac:dyDescent="0.25">
      <c r="A994" s="108"/>
      <c r="D994" s="108"/>
    </row>
    <row r="995" spans="1:4" x14ac:dyDescent="0.25">
      <c r="A995" s="108"/>
      <c r="D995" s="108"/>
    </row>
    <row r="996" spans="1:4" x14ac:dyDescent="0.25">
      <c r="A996" s="108"/>
      <c r="D996" s="108"/>
    </row>
    <row r="997" spans="1:4" x14ac:dyDescent="0.25">
      <c r="A997" s="108"/>
      <c r="D997" s="108"/>
    </row>
    <row r="998" spans="1:4" x14ac:dyDescent="0.25">
      <c r="A998" s="108"/>
      <c r="D998" s="108"/>
    </row>
    <row r="999" spans="1:4" x14ac:dyDescent="0.25">
      <c r="A999" s="108"/>
      <c r="D999" s="108"/>
    </row>
    <row r="1000" spans="1:4" x14ac:dyDescent="0.25">
      <c r="A1000" s="108"/>
      <c r="D1000" s="108"/>
    </row>
    <row r="1001" spans="1:4" x14ac:dyDescent="0.25">
      <c r="A1001" s="108"/>
      <c r="D1001" s="108"/>
    </row>
    <row r="1002" spans="1:4" x14ac:dyDescent="0.25">
      <c r="A1002" s="108"/>
      <c r="D1002" s="108"/>
    </row>
    <row r="1003" spans="1:4" x14ac:dyDescent="0.25">
      <c r="A1003" s="108"/>
      <c r="D1003" s="108"/>
    </row>
    <row r="1004" spans="1:4" x14ac:dyDescent="0.25">
      <c r="A1004" s="108"/>
      <c r="D1004" s="108"/>
    </row>
    <row r="1005" spans="1:4" x14ac:dyDescent="0.25">
      <c r="A1005" s="108"/>
      <c r="D1005" s="108"/>
    </row>
    <row r="1006" spans="1:4" x14ac:dyDescent="0.25">
      <c r="A1006" s="108"/>
      <c r="D1006" s="108"/>
    </row>
    <row r="1007" spans="1:4" x14ac:dyDescent="0.25">
      <c r="A1007" s="108"/>
      <c r="D1007" s="108"/>
    </row>
    <row r="1008" spans="1:4" x14ac:dyDescent="0.25">
      <c r="A1008" s="108"/>
      <c r="D1008" s="108"/>
    </row>
    <row r="1009" spans="1:4" x14ac:dyDescent="0.25">
      <c r="A1009" s="108"/>
      <c r="D1009" s="108"/>
    </row>
    <row r="1010" spans="1:4" x14ac:dyDescent="0.25">
      <c r="A1010" s="108"/>
      <c r="D1010" s="108"/>
    </row>
    <row r="1011" spans="1:4" x14ac:dyDescent="0.25">
      <c r="A1011" s="108"/>
      <c r="D1011" s="108"/>
    </row>
    <row r="1012" spans="1:4" x14ac:dyDescent="0.25">
      <c r="A1012" s="108"/>
      <c r="D1012" s="108"/>
    </row>
    <row r="1013" spans="1:4" x14ac:dyDescent="0.25">
      <c r="A1013" s="108"/>
      <c r="D1013" s="108"/>
    </row>
    <row r="1014" spans="1:4" x14ac:dyDescent="0.25">
      <c r="A1014" s="108"/>
      <c r="D1014" s="108"/>
    </row>
    <row r="1015" spans="1:4" x14ac:dyDescent="0.25">
      <c r="A1015" s="108"/>
      <c r="D1015" s="108"/>
    </row>
    <row r="1016" spans="1:4" x14ac:dyDescent="0.25">
      <c r="A1016" s="108"/>
      <c r="D1016" s="108"/>
    </row>
    <row r="1017" spans="1:4" x14ac:dyDescent="0.25">
      <c r="A1017" s="108"/>
      <c r="D1017" s="108"/>
    </row>
    <row r="1018" spans="1:4" x14ac:dyDescent="0.25">
      <c r="A1018" s="108"/>
      <c r="D1018" s="108"/>
    </row>
    <row r="1019" spans="1:4" x14ac:dyDescent="0.25">
      <c r="A1019" s="108"/>
      <c r="D1019" s="108"/>
    </row>
    <row r="1020" spans="1:4" x14ac:dyDescent="0.25">
      <c r="A1020" s="108"/>
      <c r="D1020" s="108"/>
    </row>
    <row r="1021" spans="1:4" x14ac:dyDescent="0.25">
      <c r="A1021" s="108"/>
      <c r="D1021" s="108"/>
    </row>
    <row r="1022" spans="1:4" x14ac:dyDescent="0.25">
      <c r="A1022" s="108"/>
      <c r="D1022" s="108"/>
    </row>
    <row r="1023" spans="1:4" x14ac:dyDescent="0.25">
      <c r="A1023" s="108"/>
      <c r="D1023" s="108"/>
    </row>
    <row r="1024" spans="1:4" x14ac:dyDescent="0.25">
      <c r="A1024" s="108"/>
      <c r="D1024" s="108"/>
    </row>
    <row r="1025" spans="1:4" x14ac:dyDescent="0.25">
      <c r="A1025" s="108"/>
      <c r="D1025" s="108"/>
    </row>
    <row r="1026" spans="1:4" x14ac:dyDescent="0.25">
      <c r="A1026" s="108"/>
      <c r="D1026" s="108"/>
    </row>
    <row r="1027" spans="1:4" x14ac:dyDescent="0.25">
      <c r="A1027" s="108"/>
      <c r="D1027" s="108"/>
    </row>
    <row r="1028" spans="1:4" x14ac:dyDescent="0.25">
      <c r="A1028" s="108"/>
      <c r="D1028" s="108"/>
    </row>
    <row r="1029" spans="1:4" x14ac:dyDescent="0.25">
      <c r="A1029" s="108"/>
      <c r="D1029" s="108"/>
    </row>
    <row r="1030" spans="1:4" x14ac:dyDescent="0.25">
      <c r="A1030" s="108"/>
      <c r="D1030" s="108"/>
    </row>
    <row r="1031" spans="1:4" x14ac:dyDescent="0.25">
      <c r="A1031" s="108"/>
      <c r="D1031" s="108"/>
    </row>
    <row r="1032" spans="1:4" x14ac:dyDescent="0.25">
      <c r="A1032" s="108"/>
      <c r="D1032" s="108"/>
    </row>
    <row r="1033" spans="1:4" x14ac:dyDescent="0.25">
      <c r="A1033" s="108"/>
      <c r="D1033" s="108"/>
    </row>
    <row r="1034" spans="1:4" x14ac:dyDescent="0.25">
      <c r="A1034" s="108"/>
      <c r="D1034" s="108"/>
    </row>
    <row r="1035" spans="1:4" x14ac:dyDescent="0.25">
      <c r="A1035" s="108"/>
      <c r="D1035" s="108"/>
    </row>
    <row r="1036" spans="1:4" x14ac:dyDescent="0.25">
      <c r="A1036" s="108"/>
      <c r="D1036" s="108"/>
    </row>
    <row r="1037" spans="1:4" x14ac:dyDescent="0.25">
      <c r="A1037" s="108"/>
      <c r="D1037" s="108"/>
    </row>
    <row r="1038" spans="1:4" x14ac:dyDescent="0.25">
      <c r="A1038" s="108"/>
      <c r="D1038" s="108"/>
    </row>
    <row r="1039" spans="1:4" x14ac:dyDescent="0.25">
      <c r="A1039" s="108"/>
      <c r="D1039" s="108"/>
    </row>
    <row r="1040" spans="1:4" x14ac:dyDescent="0.25">
      <c r="A1040" s="108"/>
      <c r="D1040" s="108"/>
    </row>
    <row r="1041" spans="1:4" x14ac:dyDescent="0.25">
      <c r="A1041" s="108"/>
      <c r="D1041" s="108"/>
    </row>
    <row r="1042" spans="1:4" x14ac:dyDescent="0.25">
      <c r="A1042" s="108"/>
      <c r="D1042" s="108"/>
    </row>
    <row r="1043" spans="1:4" x14ac:dyDescent="0.25">
      <c r="A1043" s="108"/>
      <c r="D1043" s="108"/>
    </row>
    <row r="1044" spans="1:4" x14ac:dyDescent="0.25">
      <c r="A1044" s="108"/>
      <c r="D1044" s="108"/>
    </row>
    <row r="1045" spans="1:4" x14ac:dyDescent="0.25">
      <c r="A1045" s="108"/>
      <c r="D1045" s="108"/>
    </row>
    <row r="1046" spans="1:4" x14ac:dyDescent="0.25">
      <c r="A1046" s="108"/>
      <c r="D1046" s="108"/>
    </row>
    <row r="1047" spans="1:4" x14ac:dyDescent="0.25">
      <c r="A1047" s="108"/>
      <c r="D1047" s="108"/>
    </row>
    <row r="1048" spans="1:4" x14ac:dyDescent="0.25">
      <c r="A1048" s="108"/>
      <c r="D1048" s="108"/>
    </row>
    <row r="1049" spans="1:4" x14ac:dyDescent="0.25">
      <c r="A1049" s="108"/>
      <c r="D1049" s="108"/>
    </row>
    <row r="1050" spans="1:4" x14ac:dyDescent="0.25">
      <c r="A1050" s="108"/>
      <c r="D1050" s="108"/>
    </row>
    <row r="1051" spans="1:4" x14ac:dyDescent="0.25">
      <c r="A1051" s="108"/>
      <c r="D1051" s="108"/>
    </row>
    <row r="1052" spans="1:4" x14ac:dyDescent="0.25">
      <c r="A1052" s="108"/>
      <c r="D1052" s="108"/>
    </row>
    <row r="1053" spans="1:4" x14ac:dyDescent="0.25">
      <c r="A1053" s="108"/>
      <c r="D1053" s="108"/>
    </row>
    <row r="1054" spans="1:4" x14ac:dyDescent="0.25">
      <c r="A1054" s="108"/>
      <c r="D1054" s="108"/>
    </row>
    <row r="1055" spans="1:4" x14ac:dyDescent="0.25">
      <c r="A1055" s="108"/>
      <c r="D1055" s="108"/>
    </row>
    <row r="1056" spans="1:4" x14ac:dyDescent="0.25">
      <c r="A1056" s="108"/>
      <c r="D1056" s="108"/>
    </row>
    <row r="1057" spans="1:4" x14ac:dyDescent="0.25">
      <c r="A1057" s="108"/>
      <c r="D1057" s="108"/>
    </row>
    <row r="1058" spans="1:4" x14ac:dyDescent="0.25">
      <c r="A1058" s="108"/>
      <c r="D1058" s="108"/>
    </row>
    <row r="1059" spans="1:4" x14ac:dyDescent="0.25">
      <c r="A1059" s="108"/>
      <c r="D1059" s="108"/>
    </row>
    <row r="1060" spans="1:4" x14ac:dyDescent="0.25">
      <c r="A1060" s="108"/>
      <c r="D1060" s="108"/>
    </row>
    <row r="1061" spans="1:4" x14ac:dyDescent="0.25">
      <c r="A1061" s="108"/>
      <c r="D1061" s="108"/>
    </row>
    <row r="1062" spans="1:4" x14ac:dyDescent="0.25">
      <c r="A1062" s="108"/>
      <c r="D1062" s="108"/>
    </row>
    <row r="1063" spans="1:4" x14ac:dyDescent="0.25">
      <c r="A1063" s="108"/>
      <c r="D1063" s="108"/>
    </row>
    <row r="1064" spans="1:4" x14ac:dyDescent="0.25">
      <c r="A1064" s="108"/>
      <c r="D1064" s="108"/>
    </row>
    <row r="1065" spans="1:4" x14ac:dyDescent="0.25">
      <c r="A1065" s="108"/>
      <c r="D1065" s="108"/>
    </row>
    <row r="1066" spans="1:4" x14ac:dyDescent="0.25">
      <c r="A1066" s="108"/>
      <c r="D1066" s="108"/>
    </row>
    <row r="1067" spans="1:4" x14ac:dyDescent="0.25">
      <c r="A1067" s="108"/>
      <c r="D1067" s="108"/>
    </row>
    <row r="1068" spans="1:4" x14ac:dyDescent="0.25">
      <c r="A1068" s="108"/>
      <c r="D1068" s="108"/>
    </row>
    <row r="1069" spans="1:4" x14ac:dyDescent="0.25">
      <c r="A1069" s="108"/>
      <c r="D1069" s="108"/>
    </row>
    <row r="1070" spans="1:4" x14ac:dyDescent="0.25">
      <c r="A1070" s="108"/>
      <c r="D1070" s="108"/>
    </row>
    <row r="1071" spans="1:4" x14ac:dyDescent="0.25">
      <c r="A1071" s="108"/>
      <c r="D1071" s="108"/>
    </row>
    <row r="1072" spans="1:4" x14ac:dyDescent="0.25">
      <c r="A1072" s="108"/>
      <c r="D1072" s="108"/>
    </row>
    <row r="1073" spans="1:4" x14ac:dyDescent="0.25">
      <c r="A1073" s="108"/>
      <c r="D1073" s="108"/>
    </row>
    <row r="1074" spans="1:4" x14ac:dyDescent="0.25">
      <c r="A1074" s="108"/>
      <c r="D1074" s="108"/>
    </row>
    <row r="1075" spans="1:4" x14ac:dyDescent="0.25">
      <c r="A1075" s="108"/>
      <c r="D1075" s="108"/>
    </row>
    <row r="1076" spans="1:4" x14ac:dyDescent="0.25">
      <c r="A1076" s="108"/>
      <c r="D1076" s="108"/>
    </row>
    <row r="1077" spans="1:4" x14ac:dyDescent="0.25">
      <c r="A1077" s="108"/>
      <c r="D1077" s="108"/>
    </row>
    <row r="1078" spans="1:4" x14ac:dyDescent="0.25">
      <c r="A1078" s="108"/>
      <c r="D1078" s="108"/>
    </row>
    <row r="1079" spans="1:4" x14ac:dyDescent="0.25">
      <c r="A1079" s="108"/>
      <c r="D1079" s="108"/>
    </row>
    <row r="1080" spans="1:4" x14ac:dyDescent="0.25">
      <c r="A1080" s="108"/>
      <c r="D1080" s="108"/>
    </row>
    <row r="1081" spans="1:4" x14ac:dyDescent="0.25">
      <c r="A1081" s="108"/>
      <c r="D1081" s="108"/>
    </row>
    <row r="1082" spans="1:4" x14ac:dyDescent="0.25">
      <c r="A1082" s="108"/>
      <c r="D1082" s="108"/>
    </row>
    <row r="1083" spans="1:4" x14ac:dyDescent="0.25">
      <c r="A1083" s="108"/>
      <c r="D1083" s="108"/>
    </row>
    <row r="1084" spans="1:4" x14ac:dyDescent="0.25">
      <c r="A1084" s="108"/>
      <c r="D1084" s="108"/>
    </row>
    <row r="1085" spans="1:4" x14ac:dyDescent="0.25">
      <c r="A1085" s="108"/>
      <c r="D1085" s="108"/>
    </row>
    <row r="1086" spans="1:4" x14ac:dyDescent="0.25">
      <c r="A1086" s="108"/>
      <c r="D1086" s="108"/>
    </row>
    <row r="1087" spans="1:4" x14ac:dyDescent="0.25">
      <c r="A1087" s="108"/>
      <c r="D1087" s="108"/>
    </row>
    <row r="1088" spans="1:4" x14ac:dyDescent="0.25">
      <c r="A1088" s="108"/>
      <c r="D1088" s="108"/>
    </row>
    <row r="1089" spans="1:4" x14ac:dyDescent="0.25">
      <c r="A1089" s="108"/>
      <c r="D1089" s="108"/>
    </row>
    <row r="1090" spans="1:4" x14ac:dyDescent="0.25">
      <c r="A1090" s="108"/>
      <c r="D1090" s="108"/>
    </row>
    <row r="1091" spans="1:4" x14ac:dyDescent="0.25">
      <c r="A1091" s="108"/>
      <c r="D1091" s="108"/>
    </row>
    <row r="1092" spans="1:4" x14ac:dyDescent="0.25">
      <c r="A1092" s="108"/>
      <c r="D1092" s="108"/>
    </row>
    <row r="1093" spans="1:4" x14ac:dyDescent="0.25">
      <c r="A1093" s="108"/>
      <c r="D1093" s="108"/>
    </row>
    <row r="1094" spans="1:4" x14ac:dyDescent="0.25">
      <c r="A1094" s="108"/>
      <c r="D1094" s="108"/>
    </row>
    <row r="1095" spans="1:4" x14ac:dyDescent="0.25">
      <c r="A1095" s="108"/>
      <c r="D1095" s="108"/>
    </row>
    <row r="1096" spans="1:4" x14ac:dyDescent="0.25">
      <c r="A1096" s="108"/>
      <c r="D1096" s="108"/>
    </row>
    <row r="1097" spans="1:4" x14ac:dyDescent="0.25">
      <c r="A1097" s="108"/>
      <c r="D1097" s="108"/>
    </row>
    <row r="1098" spans="1:4" x14ac:dyDescent="0.25">
      <c r="A1098" s="108"/>
      <c r="D1098" s="108"/>
    </row>
    <row r="1099" spans="1:4" x14ac:dyDescent="0.25">
      <c r="A1099" s="108"/>
      <c r="D1099" s="108"/>
    </row>
    <row r="1100" spans="1:4" x14ac:dyDescent="0.25">
      <c r="A1100" s="108"/>
      <c r="D1100" s="108"/>
    </row>
    <row r="1101" spans="1:4" x14ac:dyDescent="0.25">
      <c r="A1101" s="108"/>
      <c r="D1101" s="108"/>
    </row>
    <row r="1102" spans="1:4" x14ac:dyDescent="0.25">
      <c r="A1102" s="108"/>
      <c r="D1102" s="108"/>
    </row>
    <row r="1103" spans="1:4" x14ac:dyDescent="0.25">
      <c r="A1103" s="108"/>
      <c r="D1103" s="108"/>
    </row>
    <row r="1104" spans="1:4" x14ac:dyDescent="0.25">
      <c r="A1104" s="108"/>
      <c r="D1104" s="108"/>
    </row>
    <row r="1105" spans="1:4" x14ac:dyDescent="0.25">
      <c r="A1105" s="108"/>
      <c r="D1105" s="108"/>
    </row>
    <row r="1106" spans="1:4" x14ac:dyDescent="0.25">
      <c r="A1106" s="108"/>
      <c r="D1106" s="108"/>
    </row>
    <row r="1107" spans="1:4" x14ac:dyDescent="0.25">
      <c r="A1107" s="108"/>
      <c r="D1107" s="108"/>
    </row>
    <row r="1108" spans="1:4" x14ac:dyDescent="0.25">
      <c r="A1108" s="108"/>
      <c r="D1108" s="108"/>
    </row>
    <row r="1109" spans="1:4" x14ac:dyDescent="0.25">
      <c r="A1109" s="108"/>
      <c r="D1109" s="108"/>
    </row>
    <row r="1110" spans="1:4" x14ac:dyDescent="0.25">
      <c r="A1110" s="108"/>
      <c r="D1110" s="108"/>
    </row>
    <row r="1111" spans="1:4" x14ac:dyDescent="0.25">
      <c r="A1111" s="108"/>
      <c r="D1111" s="108"/>
    </row>
    <row r="1112" spans="1:4" x14ac:dyDescent="0.25">
      <c r="A1112" s="108"/>
      <c r="D1112" s="108"/>
    </row>
    <row r="1113" spans="1:4" x14ac:dyDescent="0.25">
      <c r="A1113" s="108"/>
      <c r="D1113" s="108"/>
    </row>
    <row r="1114" spans="1:4" x14ac:dyDescent="0.25">
      <c r="A1114" s="108"/>
      <c r="D1114" s="108"/>
    </row>
    <row r="1115" spans="1:4" x14ac:dyDescent="0.25">
      <c r="A1115" s="108"/>
      <c r="D1115" s="108"/>
    </row>
    <row r="1116" spans="1:4" x14ac:dyDescent="0.25">
      <c r="A1116" s="108"/>
      <c r="D1116" s="108"/>
    </row>
    <row r="1117" spans="1:4" x14ac:dyDescent="0.25">
      <c r="A1117" s="108"/>
      <c r="D1117" s="108"/>
    </row>
    <row r="1118" spans="1:4" x14ac:dyDescent="0.25">
      <c r="A1118" s="108"/>
      <c r="D1118" s="108"/>
    </row>
    <row r="1119" spans="1:4" x14ac:dyDescent="0.25">
      <c r="A1119" s="108"/>
      <c r="D1119" s="108"/>
    </row>
    <row r="1120" spans="1:4" x14ac:dyDescent="0.25">
      <c r="A1120" s="108"/>
      <c r="D1120" s="108"/>
    </row>
    <row r="1121" spans="1:4" x14ac:dyDescent="0.25">
      <c r="A1121" s="108"/>
      <c r="D1121" s="108"/>
    </row>
    <row r="1122" spans="1:4" x14ac:dyDescent="0.25">
      <c r="A1122" s="108"/>
      <c r="D1122" s="108"/>
    </row>
    <row r="1123" spans="1:4" x14ac:dyDescent="0.25">
      <c r="A1123" s="108"/>
      <c r="D1123" s="108"/>
    </row>
    <row r="1124" spans="1:4" x14ac:dyDescent="0.25">
      <c r="A1124" s="108"/>
      <c r="D1124" s="108"/>
    </row>
    <row r="1125" spans="1:4" x14ac:dyDescent="0.25">
      <c r="A1125" s="108"/>
      <c r="D1125" s="108"/>
    </row>
    <row r="1126" spans="1:4" x14ac:dyDescent="0.25">
      <c r="A1126" s="108"/>
      <c r="D1126" s="108"/>
    </row>
    <row r="1127" spans="1:4" x14ac:dyDescent="0.25">
      <c r="A1127" s="108"/>
      <c r="D1127" s="108"/>
    </row>
    <row r="1128" spans="1:4" x14ac:dyDescent="0.25">
      <c r="A1128" s="108"/>
      <c r="D1128" s="108"/>
    </row>
    <row r="1129" spans="1:4" x14ac:dyDescent="0.25">
      <c r="A1129" s="108"/>
      <c r="D1129" s="108"/>
    </row>
    <row r="1130" spans="1:4" x14ac:dyDescent="0.25">
      <c r="A1130" s="108"/>
      <c r="D1130" s="108"/>
    </row>
    <row r="1131" spans="1:4" x14ac:dyDescent="0.25">
      <c r="A1131" s="108"/>
      <c r="D1131" s="108"/>
    </row>
    <row r="1132" spans="1:4" x14ac:dyDescent="0.25">
      <c r="A1132" s="108"/>
      <c r="D1132" s="108"/>
    </row>
    <row r="1133" spans="1:4" x14ac:dyDescent="0.25">
      <c r="A1133" s="108"/>
      <c r="D1133" s="108"/>
    </row>
    <row r="1134" spans="1:4" x14ac:dyDescent="0.25">
      <c r="A1134" s="108"/>
      <c r="D1134" s="108"/>
    </row>
    <row r="1135" spans="1:4" x14ac:dyDescent="0.25">
      <c r="A1135" s="108"/>
      <c r="D1135" s="108"/>
    </row>
    <row r="1136" spans="1:4" x14ac:dyDescent="0.25">
      <c r="A1136" s="108"/>
      <c r="D1136" s="108"/>
    </row>
    <row r="1137" spans="1:4" x14ac:dyDescent="0.25">
      <c r="A1137" s="108"/>
      <c r="D1137" s="108"/>
    </row>
    <row r="1138" spans="1:4" x14ac:dyDescent="0.25">
      <c r="A1138" s="108"/>
      <c r="D1138" s="108"/>
    </row>
    <row r="1139" spans="1:4" x14ac:dyDescent="0.25">
      <c r="A1139" s="108"/>
      <c r="D1139" s="108"/>
    </row>
    <row r="1140" spans="1:4" x14ac:dyDescent="0.25">
      <c r="A1140" s="108"/>
      <c r="D1140" s="108"/>
    </row>
    <row r="1141" spans="1:4" x14ac:dyDescent="0.25">
      <c r="A1141" s="108"/>
      <c r="D1141" s="108"/>
    </row>
    <row r="1142" spans="1:4" x14ac:dyDescent="0.25">
      <c r="A1142" s="108"/>
      <c r="D1142" s="108"/>
    </row>
    <row r="1143" spans="1:4" x14ac:dyDescent="0.25">
      <c r="A1143" s="108"/>
      <c r="D1143" s="108"/>
    </row>
    <row r="1144" spans="1:4" x14ac:dyDescent="0.25">
      <c r="A1144" s="108"/>
      <c r="D1144" s="108"/>
    </row>
    <row r="1145" spans="1:4" x14ac:dyDescent="0.25">
      <c r="A1145" s="108"/>
      <c r="D1145" s="108"/>
    </row>
    <row r="1146" spans="1:4" x14ac:dyDescent="0.25">
      <c r="A1146" s="108"/>
      <c r="D1146" s="108"/>
    </row>
    <row r="1147" spans="1:4" x14ac:dyDescent="0.25">
      <c r="A1147" s="108"/>
      <c r="D1147" s="108"/>
    </row>
    <row r="1148" spans="1:4" x14ac:dyDescent="0.25">
      <c r="A1148" s="108"/>
      <c r="D1148" s="108"/>
    </row>
    <row r="1149" spans="1:4" x14ac:dyDescent="0.25">
      <c r="A1149" s="108"/>
      <c r="D1149" s="108"/>
    </row>
    <row r="1150" spans="1:4" x14ac:dyDescent="0.25">
      <c r="A1150" s="108"/>
      <c r="D1150" s="108"/>
    </row>
    <row r="1151" spans="1:4" x14ac:dyDescent="0.25">
      <c r="A1151" s="108"/>
      <c r="D1151" s="108"/>
    </row>
    <row r="1152" spans="1:4" x14ac:dyDescent="0.25">
      <c r="A1152" s="108"/>
      <c r="D1152" s="108"/>
    </row>
    <row r="1153" spans="1:4" x14ac:dyDescent="0.25">
      <c r="A1153" s="108"/>
      <c r="D1153" s="108"/>
    </row>
    <row r="1154" spans="1:4" x14ac:dyDescent="0.25">
      <c r="A1154" s="108"/>
      <c r="D1154" s="108"/>
    </row>
    <row r="1155" spans="1:4" x14ac:dyDescent="0.25">
      <c r="A1155" s="108"/>
      <c r="D1155" s="108"/>
    </row>
    <row r="1156" spans="1:4" x14ac:dyDescent="0.25">
      <c r="A1156" s="108"/>
      <c r="D1156" s="108"/>
    </row>
    <row r="1157" spans="1:4" x14ac:dyDescent="0.25">
      <c r="A1157" s="108"/>
      <c r="D1157" s="108"/>
    </row>
    <row r="1158" spans="1:4" x14ac:dyDescent="0.25">
      <c r="A1158" s="108"/>
      <c r="D1158" s="108"/>
    </row>
    <row r="1159" spans="1:4" x14ac:dyDescent="0.25">
      <c r="A1159" s="108"/>
      <c r="D1159" s="108"/>
    </row>
    <row r="1160" spans="1:4" x14ac:dyDescent="0.25">
      <c r="A1160" s="108"/>
      <c r="D1160" s="108"/>
    </row>
    <row r="1161" spans="1:4" x14ac:dyDescent="0.25">
      <c r="A1161" s="108"/>
      <c r="D1161" s="108"/>
    </row>
    <row r="1162" spans="1:4" x14ac:dyDescent="0.25">
      <c r="A1162" s="108"/>
      <c r="D1162" s="108"/>
    </row>
    <row r="1163" spans="1:4" x14ac:dyDescent="0.25">
      <c r="A1163" s="108"/>
      <c r="D1163" s="108"/>
    </row>
    <row r="1164" spans="1:4" x14ac:dyDescent="0.25">
      <c r="A1164" s="108"/>
      <c r="D1164" s="108"/>
    </row>
    <row r="1165" spans="1:4" x14ac:dyDescent="0.25">
      <c r="A1165" s="108"/>
      <c r="D1165" s="108"/>
    </row>
    <row r="1166" spans="1:4" x14ac:dyDescent="0.25">
      <c r="A1166" s="108"/>
      <c r="D1166" s="108"/>
    </row>
    <row r="1167" spans="1:4" x14ac:dyDescent="0.25">
      <c r="A1167" s="108"/>
      <c r="D1167" s="108"/>
    </row>
    <row r="1168" spans="1:4" x14ac:dyDescent="0.25">
      <c r="A1168" s="108"/>
      <c r="D1168" s="108"/>
    </row>
    <row r="1169" spans="1:4" x14ac:dyDescent="0.25">
      <c r="A1169" s="108"/>
      <c r="D1169" s="108"/>
    </row>
    <row r="1170" spans="1:4" x14ac:dyDescent="0.25">
      <c r="A1170" s="108"/>
      <c r="D1170" s="108"/>
    </row>
    <row r="1171" spans="1:4" x14ac:dyDescent="0.25">
      <c r="A1171" s="108"/>
      <c r="D1171" s="108"/>
    </row>
    <row r="1172" spans="1:4" x14ac:dyDescent="0.25">
      <c r="A1172" s="108"/>
      <c r="D1172" s="108"/>
    </row>
    <row r="1173" spans="1:4" x14ac:dyDescent="0.25">
      <c r="A1173" s="108"/>
      <c r="D1173" s="108"/>
    </row>
    <row r="1174" spans="1:4" x14ac:dyDescent="0.25">
      <c r="A1174" s="108"/>
      <c r="D1174" s="108"/>
    </row>
    <row r="1175" spans="1:4" x14ac:dyDescent="0.25">
      <c r="A1175" s="108"/>
      <c r="D1175" s="108"/>
    </row>
    <row r="1176" spans="1:4" x14ac:dyDescent="0.25">
      <c r="A1176" s="108"/>
      <c r="D1176" s="108"/>
    </row>
    <row r="1177" spans="1:4" x14ac:dyDescent="0.25">
      <c r="A1177" s="108"/>
      <c r="D1177" s="108"/>
    </row>
    <row r="1178" spans="1:4" x14ac:dyDescent="0.25">
      <c r="A1178" s="108"/>
      <c r="D1178" s="108"/>
    </row>
    <row r="1179" spans="1:4" x14ac:dyDescent="0.25">
      <c r="A1179" s="108"/>
      <c r="D1179" s="108"/>
    </row>
    <row r="1180" spans="1:4" x14ac:dyDescent="0.25">
      <c r="A1180" s="108"/>
      <c r="D1180" s="108"/>
    </row>
    <row r="1181" spans="1:4" x14ac:dyDescent="0.25">
      <c r="A1181" s="108"/>
      <c r="D1181" s="108"/>
    </row>
    <row r="1182" spans="1:4" x14ac:dyDescent="0.25">
      <c r="A1182" s="108"/>
      <c r="D1182" s="108"/>
    </row>
    <row r="1183" spans="1:4" x14ac:dyDescent="0.25">
      <c r="A1183" s="108"/>
      <c r="D1183" s="108"/>
    </row>
    <row r="1184" spans="1:4" x14ac:dyDescent="0.25">
      <c r="A1184" s="108"/>
      <c r="D1184" s="108"/>
    </row>
    <row r="1185" spans="1:4" x14ac:dyDescent="0.25">
      <c r="A1185" s="108"/>
      <c r="D1185" s="108"/>
    </row>
    <row r="1186" spans="1:4" x14ac:dyDescent="0.25">
      <c r="A1186" s="108"/>
      <c r="D1186" s="108"/>
    </row>
    <row r="1187" spans="1:4" x14ac:dyDescent="0.25">
      <c r="A1187" s="108"/>
      <c r="D1187" s="108"/>
    </row>
    <row r="1188" spans="1:4" x14ac:dyDescent="0.25">
      <c r="A1188" s="108"/>
      <c r="D1188" s="108"/>
    </row>
    <row r="1189" spans="1:4" x14ac:dyDescent="0.25">
      <c r="A1189" s="108"/>
      <c r="D1189" s="108"/>
    </row>
    <row r="1190" spans="1:4" x14ac:dyDescent="0.25">
      <c r="A1190" s="108"/>
      <c r="D1190" s="108"/>
    </row>
    <row r="1191" spans="1:4" x14ac:dyDescent="0.25">
      <c r="A1191" s="108"/>
      <c r="D1191" s="108"/>
    </row>
    <row r="1192" spans="1:4" x14ac:dyDescent="0.25">
      <c r="A1192" s="108"/>
      <c r="D1192" s="108"/>
    </row>
    <row r="1193" spans="1:4" x14ac:dyDescent="0.25">
      <c r="A1193" s="108"/>
      <c r="D1193" s="108"/>
    </row>
    <row r="1194" spans="1:4" x14ac:dyDescent="0.25">
      <c r="A1194" s="108"/>
      <c r="D1194" s="108"/>
    </row>
    <row r="1195" spans="1:4" x14ac:dyDescent="0.25">
      <c r="A1195" s="108"/>
      <c r="D1195" s="108"/>
    </row>
    <row r="1196" spans="1:4" x14ac:dyDescent="0.25">
      <c r="A1196" s="108"/>
      <c r="D1196" s="108"/>
    </row>
    <row r="1197" spans="1:4" x14ac:dyDescent="0.25">
      <c r="A1197" s="108"/>
      <c r="D1197" s="108"/>
    </row>
    <row r="1198" spans="1:4" x14ac:dyDescent="0.25">
      <c r="A1198" s="108"/>
      <c r="D1198" s="108"/>
    </row>
    <row r="1199" spans="1:4" x14ac:dyDescent="0.25">
      <c r="A1199" s="108"/>
      <c r="D1199" s="108"/>
    </row>
    <row r="1200" spans="1:4" x14ac:dyDescent="0.25">
      <c r="A1200" s="108"/>
      <c r="D1200" s="108"/>
    </row>
    <row r="1201" spans="1:4" x14ac:dyDescent="0.25">
      <c r="A1201" s="108"/>
      <c r="D1201" s="108"/>
    </row>
    <row r="1202" spans="1:4" x14ac:dyDescent="0.25">
      <c r="A1202" s="108"/>
      <c r="D1202" s="108"/>
    </row>
    <row r="1203" spans="1:4" x14ac:dyDescent="0.25">
      <c r="A1203" s="108"/>
      <c r="D1203" s="108"/>
    </row>
    <row r="1204" spans="1:4" x14ac:dyDescent="0.25">
      <c r="A1204" s="108"/>
      <c r="D1204" s="108"/>
    </row>
    <row r="1205" spans="1:4" x14ac:dyDescent="0.25">
      <c r="A1205" s="108"/>
      <c r="D1205" s="108"/>
    </row>
    <row r="1206" spans="1:4" x14ac:dyDescent="0.25">
      <c r="A1206" s="108"/>
      <c r="D1206" s="108"/>
    </row>
    <row r="1207" spans="1:4" x14ac:dyDescent="0.25">
      <c r="A1207" s="108"/>
      <c r="D1207" s="108"/>
    </row>
    <row r="1208" spans="1:4" x14ac:dyDescent="0.25">
      <c r="A1208" s="108"/>
      <c r="D1208" s="108"/>
    </row>
    <row r="1209" spans="1:4" x14ac:dyDescent="0.25">
      <c r="A1209" s="108"/>
      <c r="D1209" s="108"/>
    </row>
    <row r="1210" spans="1:4" x14ac:dyDescent="0.25">
      <c r="A1210" s="108"/>
      <c r="D1210" s="108"/>
    </row>
    <row r="1211" spans="1:4" x14ac:dyDescent="0.25">
      <c r="A1211" s="108"/>
      <c r="D1211" s="108"/>
    </row>
    <row r="1212" spans="1:4" x14ac:dyDescent="0.25">
      <c r="A1212" s="108"/>
      <c r="D1212" s="108"/>
    </row>
    <row r="1213" spans="1:4" x14ac:dyDescent="0.25">
      <c r="A1213" s="108"/>
      <c r="D1213" s="108"/>
    </row>
    <row r="1214" spans="1:4" x14ac:dyDescent="0.25">
      <c r="A1214" s="108"/>
      <c r="D1214" s="108"/>
    </row>
    <row r="1215" spans="1:4" x14ac:dyDescent="0.25">
      <c r="A1215" s="108"/>
      <c r="D1215" s="108"/>
    </row>
    <row r="1216" spans="1:4" x14ac:dyDescent="0.25">
      <c r="A1216" s="108"/>
      <c r="D1216" s="108"/>
    </row>
    <row r="1217" spans="1:4" x14ac:dyDescent="0.25">
      <c r="A1217" s="108"/>
      <c r="D1217" s="108"/>
    </row>
    <row r="1218" spans="1:4" x14ac:dyDescent="0.25">
      <c r="A1218" s="108"/>
      <c r="D1218" s="108"/>
    </row>
    <row r="1219" spans="1:4" x14ac:dyDescent="0.25">
      <c r="A1219" s="108"/>
      <c r="D1219" s="108"/>
    </row>
    <row r="1220" spans="1:4" x14ac:dyDescent="0.25">
      <c r="A1220" s="108"/>
      <c r="D1220" s="108"/>
    </row>
    <row r="1221" spans="1:4" x14ac:dyDescent="0.25">
      <c r="A1221" s="108"/>
      <c r="D1221" s="108"/>
    </row>
    <row r="1222" spans="1:4" x14ac:dyDescent="0.25">
      <c r="A1222" s="108"/>
      <c r="D1222" s="108"/>
    </row>
    <row r="1223" spans="1:4" x14ac:dyDescent="0.25">
      <c r="A1223" s="108"/>
      <c r="D1223" s="108"/>
    </row>
    <row r="1224" spans="1:4" x14ac:dyDescent="0.25">
      <c r="A1224" s="108"/>
      <c r="D1224" s="108"/>
    </row>
    <row r="1225" spans="1:4" x14ac:dyDescent="0.25">
      <c r="A1225" s="108"/>
      <c r="D1225" s="108"/>
    </row>
    <row r="1226" spans="1:4" x14ac:dyDescent="0.25">
      <c r="A1226" s="108"/>
      <c r="D1226" s="108"/>
    </row>
    <row r="1227" spans="1:4" x14ac:dyDescent="0.25">
      <c r="A1227" s="108"/>
      <c r="D1227" s="108"/>
    </row>
    <row r="1228" spans="1:4" x14ac:dyDescent="0.25">
      <c r="A1228" s="108"/>
      <c r="D1228" s="108"/>
    </row>
    <row r="1229" spans="1:4" x14ac:dyDescent="0.25">
      <c r="A1229" s="108"/>
      <c r="D1229" s="108"/>
    </row>
    <row r="1230" spans="1:4" x14ac:dyDescent="0.25">
      <c r="A1230" s="108"/>
      <c r="D1230" s="108"/>
    </row>
    <row r="1231" spans="1:4" x14ac:dyDescent="0.25">
      <c r="A1231" s="108"/>
      <c r="D1231" s="108"/>
    </row>
    <row r="1232" spans="1:4" x14ac:dyDescent="0.25">
      <c r="A1232" s="108"/>
      <c r="D1232" s="108"/>
    </row>
    <row r="1233" spans="1:4" x14ac:dyDescent="0.25">
      <c r="A1233" s="108"/>
      <c r="D1233" s="108"/>
    </row>
    <row r="1234" spans="1:4" x14ac:dyDescent="0.25">
      <c r="A1234" s="108"/>
      <c r="D1234" s="108"/>
    </row>
    <row r="1235" spans="1:4" x14ac:dyDescent="0.25">
      <c r="A1235" s="108"/>
      <c r="D1235" s="108"/>
    </row>
    <row r="1236" spans="1:4" x14ac:dyDescent="0.25">
      <c r="A1236" s="108"/>
      <c r="D1236" s="108"/>
    </row>
    <row r="1237" spans="1:4" x14ac:dyDescent="0.25">
      <c r="A1237" s="108"/>
      <c r="D1237" s="108"/>
    </row>
    <row r="1238" spans="1:4" x14ac:dyDescent="0.25">
      <c r="A1238" s="108"/>
      <c r="D1238" s="108"/>
    </row>
    <row r="1239" spans="1:4" x14ac:dyDescent="0.25">
      <c r="A1239" s="108"/>
      <c r="D1239" s="108"/>
    </row>
    <row r="1240" spans="1:4" x14ac:dyDescent="0.25">
      <c r="A1240" s="108"/>
      <c r="D1240" s="108"/>
    </row>
    <row r="1241" spans="1:4" x14ac:dyDescent="0.25">
      <c r="A1241" s="108"/>
      <c r="D1241" s="108"/>
    </row>
    <row r="1242" spans="1:4" x14ac:dyDescent="0.25">
      <c r="A1242" s="108"/>
      <c r="D1242" s="108"/>
    </row>
    <row r="1243" spans="1:4" x14ac:dyDescent="0.25">
      <c r="A1243" s="108"/>
      <c r="D1243" s="108"/>
    </row>
    <row r="1244" spans="1:4" x14ac:dyDescent="0.25">
      <c r="A1244" s="108"/>
      <c r="D1244" s="108"/>
    </row>
    <row r="1245" spans="1:4" x14ac:dyDescent="0.25">
      <c r="A1245" s="108"/>
      <c r="D1245" s="108"/>
    </row>
    <row r="1246" spans="1:4" x14ac:dyDescent="0.25">
      <c r="A1246" s="108"/>
      <c r="D1246" s="108"/>
    </row>
    <row r="1247" spans="1:4" x14ac:dyDescent="0.25">
      <c r="A1247" s="108"/>
      <c r="D1247" s="108"/>
    </row>
    <row r="1248" spans="1:4" x14ac:dyDescent="0.25">
      <c r="A1248" s="108"/>
      <c r="D1248" s="108"/>
    </row>
    <row r="1249" spans="1:4" x14ac:dyDescent="0.25">
      <c r="A1249" s="108"/>
      <c r="D1249" s="108"/>
    </row>
    <row r="1250" spans="1:4" x14ac:dyDescent="0.25">
      <c r="A1250" s="108"/>
      <c r="D1250" s="108"/>
    </row>
    <row r="1251" spans="1:4" x14ac:dyDescent="0.25">
      <c r="A1251" s="108"/>
      <c r="D1251" s="108"/>
    </row>
    <row r="1252" spans="1:4" x14ac:dyDescent="0.25">
      <c r="A1252" s="108"/>
      <c r="D1252" s="108"/>
    </row>
    <row r="1253" spans="1:4" x14ac:dyDescent="0.25">
      <c r="A1253" s="108"/>
      <c r="D1253" s="108"/>
    </row>
    <row r="1254" spans="1:4" x14ac:dyDescent="0.25">
      <c r="A1254" s="108"/>
      <c r="D1254" s="108"/>
    </row>
    <row r="1255" spans="1:4" x14ac:dyDescent="0.25">
      <c r="A1255" s="108"/>
      <c r="D1255" s="108"/>
    </row>
    <row r="1256" spans="1:4" x14ac:dyDescent="0.25">
      <c r="A1256" s="108"/>
      <c r="D1256" s="108"/>
    </row>
    <row r="1257" spans="1:4" x14ac:dyDescent="0.25">
      <c r="A1257" s="108"/>
      <c r="D1257" s="108"/>
    </row>
    <row r="1258" spans="1:4" x14ac:dyDescent="0.25">
      <c r="A1258" s="108"/>
      <c r="D1258" s="108"/>
    </row>
    <row r="1259" spans="1:4" x14ac:dyDescent="0.25">
      <c r="A1259" s="108"/>
      <c r="D1259" s="108"/>
    </row>
    <row r="1260" spans="1:4" x14ac:dyDescent="0.25">
      <c r="A1260" s="108"/>
      <c r="D1260" s="108"/>
    </row>
    <row r="1261" spans="1:4" x14ac:dyDescent="0.25">
      <c r="A1261" s="108"/>
      <c r="D1261" s="108"/>
    </row>
    <row r="1262" spans="1:4" x14ac:dyDescent="0.25">
      <c r="A1262" s="108"/>
      <c r="D1262" s="108"/>
    </row>
    <row r="1263" spans="1:4" x14ac:dyDescent="0.25">
      <c r="A1263" s="108"/>
      <c r="D1263" s="108"/>
    </row>
    <row r="1264" spans="1:4" x14ac:dyDescent="0.25">
      <c r="A1264" s="108"/>
      <c r="D1264" s="108"/>
    </row>
    <row r="1265" spans="1:4" x14ac:dyDescent="0.25">
      <c r="A1265" s="108"/>
      <c r="D1265" s="108"/>
    </row>
    <row r="1266" spans="1:4" x14ac:dyDescent="0.25">
      <c r="A1266" s="108"/>
      <c r="D1266" s="108"/>
    </row>
    <row r="1267" spans="1:4" x14ac:dyDescent="0.25">
      <c r="A1267" s="108"/>
      <c r="D1267" s="108"/>
    </row>
    <row r="1268" spans="1:4" x14ac:dyDescent="0.25">
      <c r="A1268" s="108"/>
      <c r="D1268" s="108"/>
    </row>
    <row r="1269" spans="1:4" x14ac:dyDescent="0.25">
      <c r="A1269" s="108"/>
      <c r="D1269" s="108"/>
    </row>
    <row r="1270" spans="1:4" x14ac:dyDescent="0.25">
      <c r="A1270" s="108"/>
      <c r="D1270" s="108"/>
    </row>
    <row r="1271" spans="1:4" x14ac:dyDescent="0.25">
      <c r="A1271" s="108"/>
      <c r="D1271" s="108"/>
    </row>
    <row r="1272" spans="1:4" x14ac:dyDescent="0.25">
      <c r="A1272" s="108"/>
      <c r="D1272" s="108"/>
    </row>
    <row r="1273" spans="1:4" x14ac:dyDescent="0.25">
      <c r="A1273" s="108"/>
      <c r="D1273" s="108"/>
    </row>
    <row r="1274" spans="1:4" x14ac:dyDescent="0.25">
      <c r="A1274" s="108"/>
      <c r="D1274" s="108"/>
    </row>
    <row r="1275" spans="1:4" x14ac:dyDescent="0.25">
      <c r="A1275" s="108"/>
      <c r="D1275" s="108"/>
    </row>
    <row r="1276" spans="1:4" x14ac:dyDescent="0.25">
      <c r="A1276" s="108"/>
      <c r="D1276" s="108"/>
    </row>
    <row r="1277" spans="1:4" x14ac:dyDescent="0.25">
      <c r="A1277" s="108"/>
      <c r="D1277" s="108"/>
    </row>
    <row r="1278" spans="1:4" x14ac:dyDescent="0.25">
      <c r="A1278" s="108"/>
      <c r="D1278" s="108"/>
    </row>
    <row r="1279" spans="1:4" x14ac:dyDescent="0.25">
      <c r="A1279" s="108"/>
      <c r="D1279" s="108"/>
    </row>
    <row r="1280" spans="1:4" x14ac:dyDescent="0.25">
      <c r="A1280" s="108"/>
      <c r="D1280" s="108"/>
    </row>
    <row r="1281" spans="1:4" x14ac:dyDescent="0.25">
      <c r="A1281" s="108"/>
      <c r="D1281" s="108"/>
    </row>
    <row r="1282" spans="1:4" x14ac:dyDescent="0.25">
      <c r="A1282" s="108"/>
      <c r="D1282" s="108"/>
    </row>
    <row r="1283" spans="1:4" x14ac:dyDescent="0.25">
      <c r="A1283" s="108"/>
      <c r="D1283" s="108"/>
    </row>
    <row r="1284" spans="1:4" x14ac:dyDescent="0.25">
      <c r="A1284" s="108"/>
      <c r="D1284" s="108"/>
    </row>
    <row r="1285" spans="1:4" x14ac:dyDescent="0.25">
      <c r="A1285" s="108"/>
      <c r="D1285" s="108"/>
    </row>
    <row r="1286" spans="1:4" x14ac:dyDescent="0.25">
      <c r="A1286" s="108"/>
      <c r="D1286" s="108"/>
    </row>
    <row r="1287" spans="1:4" x14ac:dyDescent="0.25">
      <c r="A1287" s="108"/>
      <c r="D1287" s="108"/>
    </row>
    <row r="1288" spans="1:4" x14ac:dyDescent="0.25">
      <c r="A1288" s="108"/>
      <c r="D1288" s="108"/>
    </row>
    <row r="1289" spans="1:4" x14ac:dyDescent="0.25">
      <c r="A1289" s="108"/>
      <c r="D1289" s="108"/>
    </row>
    <row r="1290" spans="1:4" x14ac:dyDescent="0.25">
      <c r="A1290" s="108"/>
      <c r="D1290" s="108"/>
    </row>
    <row r="1291" spans="1:4" x14ac:dyDescent="0.25">
      <c r="A1291" s="108"/>
      <c r="D1291" s="108"/>
    </row>
    <row r="1292" spans="1:4" x14ac:dyDescent="0.25">
      <c r="A1292" s="108"/>
      <c r="D1292" s="108"/>
    </row>
    <row r="1293" spans="1:4" x14ac:dyDescent="0.25">
      <c r="A1293" s="108"/>
      <c r="D1293" s="108"/>
    </row>
    <row r="1294" spans="1:4" x14ac:dyDescent="0.25">
      <c r="A1294" s="108"/>
      <c r="D1294" s="108"/>
    </row>
    <row r="1295" spans="1:4" x14ac:dyDescent="0.25">
      <c r="A1295" s="108"/>
      <c r="D1295" s="108"/>
    </row>
    <row r="1296" spans="1:4" x14ac:dyDescent="0.25">
      <c r="A1296" s="108"/>
      <c r="D1296" s="108"/>
    </row>
    <row r="1297" spans="1:4" x14ac:dyDescent="0.25">
      <c r="A1297" s="108"/>
      <c r="D1297" s="108"/>
    </row>
    <row r="1298" spans="1:4" x14ac:dyDescent="0.25">
      <c r="A1298" s="108"/>
      <c r="D1298" s="108"/>
    </row>
    <row r="1299" spans="1:4" x14ac:dyDescent="0.25">
      <c r="A1299" s="108"/>
      <c r="D1299" s="108"/>
    </row>
    <row r="1300" spans="1:4" x14ac:dyDescent="0.25">
      <c r="A1300" s="108"/>
      <c r="D1300" s="108"/>
    </row>
    <row r="1301" spans="1:4" x14ac:dyDescent="0.25">
      <c r="A1301" s="108"/>
      <c r="D1301" s="108"/>
    </row>
    <row r="1302" spans="1:4" x14ac:dyDescent="0.25">
      <c r="A1302" s="108"/>
      <c r="D1302" s="108"/>
    </row>
    <row r="1303" spans="1:4" x14ac:dyDescent="0.25">
      <c r="A1303" s="108"/>
      <c r="D1303" s="108"/>
    </row>
    <row r="1304" spans="1:4" x14ac:dyDescent="0.25">
      <c r="A1304" s="108"/>
      <c r="D1304" s="108"/>
    </row>
    <row r="1305" spans="1:4" x14ac:dyDescent="0.25">
      <c r="A1305" s="108"/>
      <c r="D1305" s="108"/>
    </row>
    <row r="1306" spans="1:4" x14ac:dyDescent="0.25">
      <c r="A1306" s="108"/>
      <c r="D1306" s="108"/>
    </row>
    <row r="1307" spans="1:4" x14ac:dyDescent="0.25">
      <c r="A1307" s="108"/>
      <c r="D1307" s="108"/>
    </row>
    <row r="1308" spans="1:4" x14ac:dyDescent="0.25">
      <c r="A1308" s="108"/>
      <c r="D1308" s="108"/>
    </row>
    <row r="1309" spans="1:4" x14ac:dyDescent="0.25">
      <c r="A1309" s="108"/>
      <c r="D1309" s="108"/>
    </row>
    <row r="1310" spans="1:4" x14ac:dyDescent="0.25">
      <c r="A1310" s="108"/>
      <c r="D1310" s="108"/>
    </row>
    <row r="1311" spans="1:4" x14ac:dyDescent="0.25">
      <c r="A1311" s="108"/>
      <c r="D1311" s="108"/>
    </row>
    <row r="1312" spans="1:4" x14ac:dyDescent="0.25">
      <c r="A1312" s="108"/>
      <c r="D1312" s="108"/>
    </row>
    <row r="1313" spans="1:4" x14ac:dyDescent="0.25">
      <c r="A1313" s="108"/>
      <c r="D1313" s="108"/>
    </row>
    <row r="1314" spans="1:4" x14ac:dyDescent="0.25">
      <c r="A1314" s="108"/>
      <c r="D1314" s="108"/>
    </row>
    <row r="1315" spans="1:4" x14ac:dyDescent="0.25">
      <c r="A1315" s="108"/>
      <c r="D1315" s="108"/>
    </row>
    <row r="1316" spans="1:4" x14ac:dyDescent="0.25">
      <c r="A1316" s="108"/>
      <c r="D1316" s="108"/>
    </row>
    <row r="1317" spans="1:4" x14ac:dyDescent="0.25">
      <c r="A1317" s="108"/>
      <c r="D1317" s="108"/>
    </row>
    <row r="1318" spans="1:4" x14ac:dyDescent="0.25">
      <c r="A1318" s="108"/>
      <c r="D1318" s="108"/>
    </row>
    <row r="1319" spans="1:4" x14ac:dyDescent="0.25">
      <c r="A1319" s="108"/>
      <c r="D1319" s="108"/>
    </row>
    <row r="1320" spans="1:4" x14ac:dyDescent="0.25">
      <c r="A1320" s="108"/>
      <c r="D1320" s="108"/>
    </row>
    <row r="1321" spans="1:4" x14ac:dyDescent="0.25">
      <c r="A1321" s="108"/>
      <c r="D1321" s="108"/>
    </row>
    <row r="1322" spans="1:4" x14ac:dyDescent="0.25">
      <c r="A1322" s="108"/>
      <c r="D1322" s="108"/>
    </row>
    <row r="1323" spans="1:4" x14ac:dyDescent="0.25">
      <c r="A1323" s="108"/>
      <c r="D1323" s="108"/>
    </row>
    <row r="1324" spans="1:4" x14ac:dyDescent="0.25">
      <c r="A1324" s="108"/>
      <c r="D1324" s="108"/>
    </row>
    <row r="1325" spans="1:4" x14ac:dyDescent="0.25">
      <c r="A1325" s="108"/>
      <c r="D1325" s="108"/>
    </row>
    <row r="1326" spans="1:4" x14ac:dyDescent="0.25">
      <c r="A1326" s="108"/>
      <c r="D1326" s="108"/>
    </row>
    <row r="1327" spans="1:4" x14ac:dyDescent="0.25">
      <c r="A1327" s="108"/>
      <c r="D1327" s="108"/>
    </row>
    <row r="1328" spans="1:4" x14ac:dyDescent="0.25">
      <c r="A1328" s="108"/>
      <c r="D1328" s="108"/>
    </row>
    <row r="1329" spans="1:4" x14ac:dyDescent="0.25">
      <c r="A1329" s="108"/>
      <c r="D1329" s="108"/>
    </row>
    <row r="1330" spans="1:4" x14ac:dyDescent="0.25">
      <c r="A1330" s="108"/>
      <c r="D1330" s="108"/>
    </row>
    <row r="1331" spans="1:4" x14ac:dyDescent="0.25">
      <c r="A1331" s="108"/>
      <c r="D1331" s="108"/>
    </row>
    <row r="1332" spans="1:4" x14ac:dyDescent="0.25">
      <c r="A1332" s="108"/>
      <c r="D1332" s="108"/>
    </row>
    <row r="1333" spans="1:4" x14ac:dyDescent="0.25">
      <c r="A1333" s="108"/>
      <c r="D1333" s="108"/>
    </row>
    <row r="1334" spans="1:4" x14ac:dyDescent="0.25">
      <c r="A1334" s="108"/>
      <c r="D1334" s="108"/>
    </row>
    <row r="1335" spans="1:4" x14ac:dyDescent="0.25">
      <c r="A1335" s="108"/>
      <c r="D1335" s="108"/>
    </row>
    <row r="1336" spans="1:4" x14ac:dyDescent="0.25">
      <c r="A1336" s="108"/>
      <c r="D1336" s="108"/>
    </row>
    <row r="1337" spans="1:4" x14ac:dyDescent="0.25">
      <c r="A1337" s="108"/>
      <c r="D1337" s="108"/>
    </row>
    <row r="1338" spans="1:4" x14ac:dyDescent="0.25">
      <c r="A1338" s="108"/>
      <c r="D1338" s="108"/>
    </row>
    <row r="1339" spans="1:4" x14ac:dyDescent="0.25">
      <c r="A1339" s="108"/>
      <c r="D1339" s="108"/>
    </row>
    <row r="1340" spans="1:4" x14ac:dyDescent="0.25">
      <c r="A1340" s="108"/>
      <c r="D1340" s="108"/>
    </row>
    <row r="1341" spans="1:4" x14ac:dyDescent="0.25">
      <c r="A1341" s="108"/>
      <c r="D1341" s="108"/>
    </row>
    <row r="1342" spans="1:4" x14ac:dyDescent="0.25">
      <c r="A1342" s="108"/>
      <c r="D1342" s="108"/>
    </row>
    <row r="1343" spans="1:4" x14ac:dyDescent="0.25">
      <c r="A1343" s="108"/>
      <c r="D1343" s="108"/>
    </row>
    <row r="1344" spans="1:4" x14ac:dyDescent="0.25">
      <c r="A1344" s="108"/>
      <c r="D1344" s="108"/>
    </row>
    <row r="1345" spans="1:4" x14ac:dyDescent="0.25">
      <c r="A1345" s="108"/>
      <c r="D1345" s="108"/>
    </row>
    <row r="1346" spans="1:4" x14ac:dyDescent="0.25">
      <c r="A1346" s="108"/>
      <c r="D1346" s="108"/>
    </row>
    <row r="1347" spans="1:4" x14ac:dyDescent="0.25">
      <c r="A1347" s="108"/>
      <c r="D1347" s="108"/>
    </row>
    <row r="1348" spans="1:4" x14ac:dyDescent="0.25">
      <c r="A1348" s="108"/>
      <c r="D1348" s="108"/>
    </row>
    <row r="1349" spans="1:4" x14ac:dyDescent="0.25">
      <c r="A1349" s="108"/>
      <c r="D1349" s="108"/>
    </row>
    <row r="1350" spans="1:4" x14ac:dyDescent="0.25">
      <c r="A1350" s="108"/>
      <c r="D1350" s="108"/>
    </row>
    <row r="1351" spans="1:4" x14ac:dyDescent="0.25">
      <c r="A1351" s="108"/>
      <c r="D1351" s="108"/>
    </row>
    <row r="1352" spans="1:4" x14ac:dyDescent="0.25">
      <c r="A1352" s="108"/>
      <c r="D1352" s="108"/>
    </row>
    <row r="1353" spans="1:4" x14ac:dyDescent="0.25">
      <c r="A1353" s="108"/>
      <c r="D1353" s="108"/>
    </row>
    <row r="1354" spans="1:4" x14ac:dyDescent="0.25">
      <c r="A1354" s="108"/>
      <c r="D1354" s="108"/>
    </row>
    <row r="1355" spans="1:4" x14ac:dyDescent="0.25">
      <c r="A1355" s="108"/>
      <c r="D1355" s="108"/>
    </row>
    <row r="1356" spans="1:4" x14ac:dyDescent="0.25">
      <c r="A1356" s="108"/>
      <c r="D1356" s="108"/>
    </row>
    <row r="1357" spans="1:4" x14ac:dyDescent="0.25">
      <c r="A1357" s="108"/>
      <c r="D1357" s="108"/>
    </row>
    <row r="1358" spans="1:4" x14ac:dyDescent="0.25">
      <c r="A1358" s="108"/>
      <c r="D1358" s="108"/>
    </row>
    <row r="1359" spans="1:4" x14ac:dyDescent="0.25">
      <c r="A1359" s="108"/>
      <c r="D1359" s="108"/>
    </row>
    <row r="1360" spans="1:4" x14ac:dyDescent="0.25">
      <c r="A1360" s="108"/>
      <c r="D1360" s="108"/>
    </row>
    <row r="1361" spans="1:4" x14ac:dyDescent="0.25">
      <c r="A1361" s="108"/>
      <c r="D1361" s="108"/>
    </row>
    <row r="1362" spans="1:4" x14ac:dyDescent="0.25">
      <c r="A1362" s="108"/>
      <c r="D1362" s="108"/>
    </row>
    <row r="1363" spans="1:4" x14ac:dyDescent="0.25">
      <c r="A1363" s="108"/>
      <c r="D1363" s="108"/>
    </row>
    <row r="1364" spans="1:4" x14ac:dyDescent="0.25">
      <c r="A1364" s="108"/>
      <c r="D1364" s="108"/>
    </row>
    <row r="1365" spans="1:4" x14ac:dyDescent="0.25">
      <c r="A1365" s="108"/>
      <c r="D1365" s="108"/>
    </row>
    <row r="1366" spans="1:4" x14ac:dyDescent="0.25">
      <c r="A1366" s="108"/>
      <c r="D1366" s="108"/>
    </row>
    <row r="1367" spans="1:4" x14ac:dyDescent="0.25">
      <c r="A1367" s="108"/>
      <c r="D1367" s="108"/>
    </row>
    <row r="1368" spans="1:4" x14ac:dyDescent="0.25">
      <c r="A1368" s="108"/>
      <c r="D1368" s="108"/>
    </row>
    <row r="1369" spans="1:4" x14ac:dyDescent="0.25">
      <c r="A1369" s="108"/>
      <c r="D1369" s="108"/>
    </row>
    <row r="1370" spans="1:4" x14ac:dyDescent="0.25">
      <c r="A1370" s="108"/>
      <c r="D1370" s="108"/>
    </row>
    <row r="1371" spans="1:4" x14ac:dyDescent="0.25">
      <c r="A1371" s="108"/>
      <c r="D1371" s="108"/>
    </row>
    <row r="1372" spans="1:4" x14ac:dyDescent="0.25">
      <c r="A1372" s="108"/>
      <c r="D1372" s="108"/>
    </row>
    <row r="1373" spans="1:4" x14ac:dyDescent="0.25">
      <c r="A1373" s="108"/>
      <c r="D1373" s="108"/>
    </row>
    <row r="1374" spans="1:4" x14ac:dyDescent="0.25">
      <c r="A1374" s="108"/>
      <c r="D1374" s="108"/>
    </row>
    <row r="1375" spans="1:4" x14ac:dyDescent="0.25">
      <c r="A1375" s="108"/>
      <c r="D1375" s="108"/>
    </row>
    <row r="1376" spans="1:4" x14ac:dyDescent="0.25">
      <c r="A1376" s="108"/>
      <c r="D1376" s="108"/>
    </row>
    <row r="1377" spans="1:4" x14ac:dyDescent="0.25">
      <c r="A1377" s="108"/>
      <c r="D1377" s="108"/>
    </row>
    <row r="1378" spans="1:4" x14ac:dyDescent="0.25">
      <c r="A1378" s="108"/>
      <c r="D1378" s="108"/>
    </row>
    <row r="1379" spans="1:4" x14ac:dyDescent="0.25">
      <c r="A1379" s="108"/>
      <c r="D1379" s="108"/>
    </row>
    <row r="1380" spans="1:4" x14ac:dyDescent="0.25">
      <c r="A1380" s="108"/>
      <c r="D1380" s="108"/>
    </row>
    <row r="1381" spans="1:4" x14ac:dyDescent="0.25">
      <c r="A1381" s="108"/>
      <c r="D1381" s="108"/>
    </row>
    <row r="1382" spans="1:4" x14ac:dyDescent="0.25">
      <c r="A1382" s="108"/>
      <c r="D1382" s="108"/>
    </row>
    <row r="1383" spans="1:4" x14ac:dyDescent="0.25">
      <c r="A1383" s="108"/>
      <c r="D1383" s="108"/>
    </row>
    <row r="1384" spans="1:4" x14ac:dyDescent="0.25">
      <c r="A1384" s="108"/>
      <c r="D1384" s="108"/>
    </row>
    <row r="1385" spans="1:4" x14ac:dyDescent="0.25">
      <c r="A1385" s="108"/>
      <c r="D1385" s="108"/>
    </row>
    <row r="1386" spans="1:4" x14ac:dyDescent="0.25">
      <c r="A1386" s="108"/>
      <c r="D1386" s="108"/>
    </row>
    <row r="1387" spans="1:4" x14ac:dyDescent="0.25">
      <c r="A1387" s="108"/>
      <c r="D1387" s="108"/>
    </row>
    <row r="1388" spans="1:4" x14ac:dyDescent="0.25">
      <c r="A1388" s="108"/>
      <c r="D1388" s="108"/>
    </row>
    <row r="1389" spans="1:4" x14ac:dyDescent="0.25">
      <c r="A1389" s="108"/>
      <c r="D1389" s="108"/>
    </row>
    <row r="1390" spans="1:4" x14ac:dyDescent="0.25">
      <c r="A1390" s="108"/>
      <c r="D1390" s="108"/>
    </row>
    <row r="1391" spans="1:4" x14ac:dyDescent="0.25">
      <c r="A1391" s="108"/>
      <c r="D1391" s="108"/>
    </row>
    <row r="1392" spans="1:4" x14ac:dyDescent="0.25">
      <c r="A1392" s="108"/>
      <c r="D1392" s="108"/>
    </row>
    <row r="1393" spans="1:4" x14ac:dyDescent="0.25">
      <c r="A1393" s="108"/>
      <c r="D1393" s="108"/>
    </row>
    <row r="1394" spans="1:4" x14ac:dyDescent="0.25">
      <c r="A1394" s="108"/>
      <c r="D1394" s="108"/>
    </row>
    <row r="1395" spans="1:4" x14ac:dyDescent="0.25">
      <c r="A1395" s="108"/>
      <c r="D1395" s="108"/>
    </row>
    <row r="1396" spans="1:4" x14ac:dyDescent="0.25">
      <c r="A1396" s="108"/>
      <c r="D1396" s="108"/>
    </row>
    <row r="1397" spans="1:4" x14ac:dyDescent="0.25">
      <c r="A1397" s="108"/>
      <c r="D1397" s="108"/>
    </row>
    <row r="1398" spans="1:4" x14ac:dyDescent="0.25">
      <c r="A1398" s="108"/>
      <c r="D1398" s="108"/>
    </row>
    <row r="1399" spans="1:4" x14ac:dyDescent="0.25">
      <c r="A1399" s="108"/>
      <c r="D1399" s="108"/>
    </row>
    <row r="1400" spans="1:4" x14ac:dyDescent="0.25">
      <c r="A1400" s="108"/>
      <c r="D1400" s="108"/>
    </row>
    <row r="1401" spans="1:4" x14ac:dyDescent="0.25">
      <c r="A1401" s="108"/>
      <c r="D1401" s="108"/>
    </row>
    <row r="1402" spans="1:4" x14ac:dyDescent="0.25">
      <c r="A1402" s="108"/>
      <c r="D1402" s="108"/>
    </row>
    <row r="1403" spans="1:4" x14ac:dyDescent="0.25">
      <c r="A1403" s="108"/>
      <c r="D1403" s="108"/>
    </row>
    <row r="1404" spans="1:4" x14ac:dyDescent="0.25">
      <c r="A1404" s="108"/>
      <c r="D1404" s="108"/>
    </row>
    <row r="1405" spans="1:4" x14ac:dyDescent="0.25">
      <c r="A1405" s="108"/>
      <c r="D1405" s="108"/>
    </row>
    <row r="1406" spans="1:4" x14ac:dyDescent="0.25">
      <c r="A1406" s="108"/>
      <c r="D1406" s="108"/>
    </row>
    <row r="1407" spans="1:4" x14ac:dyDescent="0.25">
      <c r="A1407" s="108"/>
      <c r="D1407" s="108"/>
    </row>
    <row r="1408" spans="1:4" x14ac:dyDescent="0.25">
      <c r="A1408" s="108"/>
      <c r="D1408" s="108"/>
    </row>
    <row r="1409" spans="1:4" x14ac:dyDescent="0.25">
      <c r="A1409" s="108"/>
      <c r="D1409" s="108"/>
    </row>
    <row r="1410" spans="1:4" x14ac:dyDescent="0.25">
      <c r="A1410" s="108"/>
      <c r="D1410" s="108"/>
    </row>
    <row r="1411" spans="1:4" x14ac:dyDescent="0.25">
      <c r="A1411" s="108"/>
      <c r="D1411" s="108"/>
    </row>
    <row r="1412" spans="1:4" x14ac:dyDescent="0.25">
      <c r="A1412" s="108"/>
      <c r="D1412" s="108"/>
    </row>
    <row r="1413" spans="1:4" x14ac:dyDescent="0.25">
      <c r="A1413" s="108"/>
      <c r="D1413" s="108"/>
    </row>
    <row r="1414" spans="1:4" x14ac:dyDescent="0.25">
      <c r="A1414" s="108"/>
      <c r="D1414" s="108"/>
    </row>
    <row r="1415" spans="1:4" x14ac:dyDescent="0.25">
      <c r="A1415" s="108"/>
      <c r="D1415" s="108"/>
    </row>
    <row r="1416" spans="1:4" x14ac:dyDescent="0.25">
      <c r="A1416" s="108"/>
      <c r="D1416" s="108"/>
    </row>
    <row r="1417" spans="1:4" x14ac:dyDescent="0.25">
      <c r="A1417" s="108"/>
      <c r="D1417" s="108"/>
    </row>
    <row r="1418" spans="1:4" x14ac:dyDescent="0.25">
      <c r="A1418" s="108"/>
      <c r="D1418" s="108"/>
    </row>
    <row r="1419" spans="1:4" x14ac:dyDescent="0.25">
      <c r="A1419" s="108"/>
      <c r="D1419" s="108"/>
    </row>
    <row r="1420" spans="1:4" x14ac:dyDescent="0.25">
      <c r="A1420" s="108"/>
      <c r="D1420" s="108"/>
    </row>
    <row r="1421" spans="1:4" x14ac:dyDescent="0.25">
      <c r="A1421" s="108"/>
      <c r="D1421" s="108"/>
    </row>
    <row r="1422" spans="1:4" x14ac:dyDescent="0.25">
      <c r="A1422" s="108"/>
      <c r="D1422" s="108"/>
    </row>
    <row r="1423" spans="1:4" x14ac:dyDescent="0.25">
      <c r="A1423" s="108"/>
      <c r="D1423" s="108"/>
    </row>
    <row r="1424" spans="1:4" x14ac:dyDescent="0.25">
      <c r="A1424" s="108"/>
      <c r="D1424" s="108"/>
    </row>
    <row r="1425" spans="1:4" x14ac:dyDescent="0.25">
      <c r="A1425" s="108"/>
      <c r="D1425" s="108"/>
    </row>
    <row r="1426" spans="1:4" x14ac:dyDescent="0.25">
      <c r="A1426" s="108"/>
      <c r="D1426" s="108"/>
    </row>
    <row r="1427" spans="1:4" x14ac:dyDescent="0.25">
      <c r="A1427" s="108"/>
      <c r="D1427" s="108"/>
    </row>
    <row r="1428" spans="1:4" x14ac:dyDescent="0.25">
      <c r="A1428" s="108"/>
      <c r="D1428" s="108"/>
    </row>
    <row r="1429" spans="1:4" x14ac:dyDescent="0.25">
      <c r="A1429" s="108"/>
      <c r="D1429" s="108"/>
    </row>
    <row r="1430" spans="1:4" x14ac:dyDescent="0.25">
      <c r="A1430" s="108"/>
      <c r="D1430" s="108"/>
    </row>
    <row r="1431" spans="1:4" x14ac:dyDescent="0.25">
      <c r="A1431" s="108"/>
      <c r="D1431" s="108"/>
    </row>
    <row r="1432" spans="1:4" x14ac:dyDescent="0.25">
      <c r="A1432" s="108"/>
      <c r="D1432" s="108"/>
    </row>
    <row r="1433" spans="1:4" x14ac:dyDescent="0.25">
      <c r="A1433" s="108"/>
      <c r="D1433" s="108"/>
    </row>
    <row r="1434" spans="1:4" x14ac:dyDescent="0.25">
      <c r="A1434" s="108"/>
      <c r="D1434" s="108"/>
    </row>
    <row r="1435" spans="1:4" x14ac:dyDescent="0.25">
      <c r="A1435" s="108"/>
      <c r="D1435" s="108"/>
    </row>
    <row r="1436" spans="1:4" x14ac:dyDescent="0.25">
      <c r="A1436" s="108"/>
      <c r="D1436" s="108"/>
    </row>
    <row r="1437" spans="1:4" x14ac:dyDescent="0.25">
      <c r="A1437" s="108"/>
      <c r="D1437" s="108"/>
    </row>
    <row r="1438" spans="1:4" x14ac:dyDescent="0.25">
      <c r="A1438" s="108"/>
      <c r="D1438" s="108"/>
    </row>
    <row r="1439" spans="1:4" x14ac:dyDescent="0.25">
      <c r="A1439" s="108"/>
      <c r="D1439" s="108"/>
    </row>
    <row r="1440" spans="1:4" x14ac:dyDescent="0.25">
      <c r="A1440" s="108"/>
      <c r="D1440" s="108"/>
    </row>
    <row r="1441" spans="1:4" x14ac:dyDescent="0.25">
      <c r="A1441" s="108"/>
      <c r="D1441" s="108"/>
    </row>
    <row r="1442" spans="1:4" x14ac:dyDescent="0.25">
      <c r="A1442" s="108"/>
      <c r="D1442" s="108"/>
    </row>
    <row r="1443" spans="1:4" x14ac:dyDescent="0.25">
      <c r="A1443" s="108"/>
      <c r="D1443" s="108"/>
    </row>
    <row r="1444" spans="1:4" x14ac:dyDescent="0.25">
      <c r="A1444" s="108"/>
      <c r="D1444" s="108"/>
    </row>
    <row r="1445" spans="1:4" x14ac:dyDescent="0.25">
      <c r="A1445" s="108"/>
      <c r="D1445" s="108"/>
    </row>
    <row r="1446" spans="1:4" x14ac:dyDescent="0.25">
      <c r="A1446" s="108"/>
      <c r="D1446" s="108"/>
    </row>
    <row r="1447" spans="1:4" x14ac:dyDescent="0.25">
      <c r="A1447" s="108"/>
      <c r="D1447" s="108"/>
    </row>
    <row r="1448" spans="1:4" x14ac:dyDescent="0.25">
      <c r="A1448" s="108"/>
      <c r="D1448" s="108"/>
    </row>
    <row r="1449" spans="1:4" x14ac:dyDescent="0.25">
      <c r="A1449" s="108"/>
      <c r="D1449" s="108"/>
    </row>
    <row r="1450" spans="1:4" x14ac:dyDescent="0.25">
      <c r="A1450" s="108"/>
      <c r="D1450" s="108"/>
    </row>
    <row r="1451" spans="1:4" x14ac:dyDescent="0.25">
      <c r="A1451" s="108"/>
      <c r="D1451" s="108"/>
    </row>
    <row r="1452" spans="1:4" x14ac:dyDescent="0.25">
      <c r="A1452" s="108"/>
      <c r="D1452" s="108"/>
    </row>
    <row r="1453" spans="1:4" x14ac:dyDescent="0.25">
      <c r="A1453" s="108"/>
      <c r="D1453" s="108"/>
    </row>
    <row r="1454" spans="1:4" x14ac:dyDescent="0.25">
      <c r="A1454" s="108"/>
      <c r="D1454" s="108"/>
    </row>
    <row r="1455" spans="1:4" x14ac:dyDescent="0.25">
      <c r="A1455" s="108"/>
      <c r="D1455" s="108"/>
    </row>
    <row r="1456" spans="1:4" x14ac:dyDescent="0.25">
      <c r="A1456" s="108"/>
      <c r="D1456" s="108"/>
    </row>
    <row r="1457" spans="1:4" x14ac:dyDescent="0.25">
      <c r="A1457" s="108"/>
      <c r="D1457" s="108"/>
    </row>
    <row r="1458" spans="1:4" x14ac:dyDescent="0.25">
      <c r="A1458" s="108"/>
      <c r="D1458" s="108"/>
    </row>
    <row r="1459" spans="1:4" x14ac:dyDescent="0.25">
      <c r="A1459" s="108"/>
      <c r="D1459" s="108"/>
    </row>
    <row r="1460" spans="1:4" x14ac:dyDescent="0.25">
      <c r="A1460" s="108"/>
      <c r="D1460" s="108"/>
    </row>
    <row r="1461" spans="1:4" x14ac:dyDescent="0.25">
      <c r="A1461" s="108"/>
      <c r="D1461" s="108"/>
    </row>
    <row r="1462" spans="1:4" x14ac:dyDescent="0.25">
      <c r="A1462" s="108"/>
      <c r="D1462" s="108"/>
    </row>
    <row r="1463" spans="1:4" x14ac:dyDescent="0.25">
      <c r="A1463" s="108"/>
      <c r="D1463" s="108"/>
    </row>
    <row r="1464" spans="1:4" x14ac:dyDescent="0.25">
      <c r="A1464" s="108"/>
      <c r="D1464" s="108"/>
    </row>
    <row r="1465" spans="1:4" x14ac:dyDescent="0.25">
      <c r="A1465" s="108"/>
      <c r="D1465" s="108"/>
    </row>
    <row r="1466" spans="1:4" x14ac:dyDescent="0.25">
      <c r="A1466" s="108"/>
      <c r="D1466" s="108"/>
    </row>
    <row r="1467" spans="1:4" x14ac:dyDescent="0.25">
      <c r="A1467" s="108"/>
      <c r="D1467" s="108"/>
    </row>
    <row r="1468" spans="1:4" x14ac:dyDescent="0.25">
      <c r="A1468" s="108"/>
      <c r="D1468" s="108"/>
    </row>
    <row r="1469" spans="1:4" x14ac:dyDescent="0.25">
      <c r="A1469" s="108"/>
      <c r="D1469" s="108"/>
    </row>
    <row r="1470" spans="1:4" x14ac:dyDescent="0.25">
      <c r="A1470" s="108"/>
      <c r="D1470" s="108"/>
    </row>
    <row r="1471" spans="1:4" x14ac:dyDescent="0.25">
      <c r="A1471" s="108"/>
      <c r="D1471" s="108"/>
    </row>
    <row r="1472" spans="1:4" x14ac:dyDescent="0.25">
      <c r="A1472" s="108"/>
      <c r="D1472" s="108"/>
    </row>
    <row r="1473" spans="1:4" x14ac:dyDescent="0.25">
      <c r="A1473" s="108"/>
      <c r="D1473" s="108"/>
    </row>
    <row r="1474" spans="1:4" x14ac:dyDescent="0.25">
      <c r="A1474" s="108"/>
      <c r="D1474" s="108"/>
    </row>
    <row r="1475" spans="1:4" x14ac:dyDescent="0.25">
      <c r="A1475" s="108"/>
      <c r="D1475" s="108"/>
    </row>
    <row r="1476" spans="1:4" x14ac:dyDescent="0.25">
      <c r="A1476" s="108"/>
      <c r="D1476" s="108"/>
    </row>
    <row r="1477" spans="1:4" x14ac:dyDescent="0.25">
      <c r="A1477" s="108"/>
      <c r="D1477" s="108"/>
    </row>
    <row r="1478" spans="1:4" x14ac:dyDescent="0.25">
      <c r="A1478" s="108"/>
      <c r="D1478" s="108"/>
    </row>
    <row r="1479" spans="1:4" x14ac:dyDescent="0.25">
      <c r="A1479" s="108"/>
      <c r="D1479" s="108"/>
    </row>
    <row r="1480" spans="1:4" x14ac:dyDescent="0.25">
      <c r="A1480" s="108"/>
      <c r="D1480" s="108"/>
    </row>
    <row r="1481" spans="1:4" x14ac:dyDescent="0.25">
      <c r="A1481" s="108"/>
      <c r="D1481" s="108"/>
    </row>
    <row r="1482" spans="1:4" x14ac:dyDescent="0.25">
      <c r="A1482" s="108"/>
      <c r="D1482" s="108"/>
    </row>
    <row r="1483" spans="1:4" x14ac:dyDescent="0.25">
      <c r="A1483" s="108"/>
      <c r="D1483" s="108"/>
    </row>
    <row r="1484" spans="1:4" x14ac:dyDescent="0.25">
      <c r="A1484" s="108"/>
      <c r="D1484" s="108"/>
    </row>
    <row r="1485" spans="1:4" x14ac:dyDescent="0.25">
      <c r="A1485" s="108"/>
      <c r="D1485" s="108"/>
    </row>
    <row r="1486" spans="1:4" x14ac:dyDescent="0.25">
      <c r="A1486" s="108"/>
      <c r="D1486" s="108"/>
    </row>
    <row r="1487" spans="1:4" x14ac:dyDescent="0.25">
      <c r="A1487" s="108"/>
      <c r="D1487" s="108"/>
    </row>
    <row r="1488" spans="1:4" x14ac:dyDescent="0.25">
      <c r="A1488" s="108"/>
      <c r="D1488" s="108"/>
    </row>
    <row r="1489" spans="1:4" x14ac:dyDescent="0.25">
      <c r="A1489" s="108"/>
      <c r="D1489" s="108"/>
    </row>
    <row r="1490" spans="1:4" x14ac:dyDescent="0.25">
      <c r="A1490" s="108"/>
      <c r="D1490" s="108"/>
    </row>
    <row r="1491" spans="1:4" x14ac:dyDescent="0.25">
      <c r="A1491" s="108"/>
      <c r="D1491" s="108"/>
    </row>
    <row r="1492" spans="1:4" x14ac:dyDescent="0.25">
      <c r="A1492" s="108"/>
      <c r="D1492" s="108"/>
    </row>
    <row r="1493" spans="1:4" x14ac:dyDescent="0.25">
      <c r="A1493" s="108"/>
      <c r="D1493" s="108"/>
    </row>
    <row r="1494" spans="1:4" x14ac:dyDescent="0.25">
      <c r="A1494" s="108"/>
      <c r="D1494" s="108"/>
    </row>
    <row r="1495" spans="1:4" x14ac:dyDescent="0.25">
      <c r="A1495" s="108"/>
      <c r="D1495" s="108"/>
    </row>
    <row r="1496" spans="1:4" x14ac:dyDescent="0.25">
      <c r="A1496" s="108"/>
      <c r="D1496" s="108"/>
    </row>
    <row r="1497" spans="1:4" x14ac:dyDescent="0.25">
      <c r="A1497" s="108"/>
      <c r="D1497" s="108"/>
    </row>
    <row r="1498" spans="1:4" x14ac:dyDescent="0.25">
      <c r="A1498" s="108"/>
      <c r="D1498" s="108"/>
    </row>
    <row r="1499" spans="1:4" x14ac:dyDescent="0.25">
      <c r="A1499" s="108"/>
      <c r="D1499" s="108"/>
    </row>
    <row r="1500" spans="1:4" x14ac:dyDescent="0.25">
      <c r="A1500" s="108"/>
      <c r="D1500" s="108"/>
    </row>
    <row r="1501" spans="1:4" x14ac:dyDescent="0.25">
      <c r="A1501" s="108"/>
      <c r="D1501" s="108"/>
    </row>
    <row r="1502" spans="1:4" x14ac:dyDescent="0.25">
      <c r="A1502" s="108"/>
      <c r="D1502" s="108"/>
    </row>
    <row r="1503" spans="1:4" x14ac:dyDescent="0.25">
      <c r="A1503" s="108"/>
      <c r="D1503" s="108"/>
    </row>
    <row r="1504" spans="1:4" x14ac:dyDescent="0.25">
      <c r="A1504" s="108"/>
      <c r="D1504" s="108"/>
    </row>
    <row r="1505" spans="1:4" x14ac:dyDescent="0.25">
      <c r="A1505" s="108"/>
      <c r="D1505" s="108"/>
    </row>
    <row r="1506" spans="1:4" x14ac:dyDescent="0.25">
      <c r="A1506" s="108"/>
      <c r="D1506" s="108"/>
    </row>
    <row r="1507" spans="1:4" x14ac:dyDescent="0.25">
      <c r="A1507" s="108"/>
      <c r="D1507" s="108"/>
    </row>
    <row r="1508" spans="1:4" x14ac:dyDescent="0.25">
      <c r="A1508" s="108"/>
      <c r="D1508" s="108"/>
    </row>
    <row r="1509" spans="1:4" x14ac:dyDescent="0.25">
      <c r="A1509" s="108"/>
      <c r="D1509" s="108"/>
    </row>
    <row r="1510" spans="1:4" x14ac:dyDescent="0.25">
      <c r="A1510" s="108"/>
      <c r="D1510" s="108"/>
    </row>
    <row r="1511" spans="1:4" x14ac:dyDescent="0.25">
      <c r="A1511" s="108"/>
      <c r="D1511" s="108"/>
    </row>
    <row r="1512" spans="1:4" x14ac:dyDescent="0.25">
      <c r="A1512" s="108"/>
      <c r="D1512" s="108"/>
    </row>
    <row r="1513" spans="1:4" x14ac:dyDescent="0.25">
      <c r="A1513" s="108"/>
      <c r="D1513" s="108"/>
    </row>
    <row r="1514" spans="1:4" x14ac:dyDescent="0.25">
      <c r="A1514" s="108"/>
      <c r="D1514" s="108"/>
    </row>
    <row r="1515" spans="1:4" x14ac:dyDescent="0.25">
      <c r="A1515" s="108"/>
      <c r="D1515" s="108"/>
    </row>
    <row r="1516" spans="1:4" x14ac:dyDescent="0.25">
      <c r="A1516" s="108"/>
      <c r="D1516" s="108"/>
    </row>
    <row r="1517" spans="1:4" x14ac:dyDescent="0.25">
      <c r="A1517" s="108"/>
      <c r="D1517" s="108"/>
    </row>
    <row r="1518" spans="1:4" x14ac:dyDescent="0.25">
      <c r="A1518" s="108"/>
      <c r="D1518" s="108"/>
    </row>
    <row r="1519" spans="1:4" x14ac:dyDescent="0.25">
      <c r="A1519" s="108"/>
      <c r="D1519" s="108"/>
    </row>
    <row r="1520" spans="1:4" x14ac:dyDescent="0.25">
      <c r="A1520" s="108"/>
      <c r="D1520" s="108"/>
    </row>
    <row r="1521" spans="1:4" x14ac:dyDescent="0.25">
      <c r="A1521" s="108"/>
      <c r="D1521" s="108"/>
    </row>
    <row r="1522" spans="1:4" x14ac:dyDescent="0.25">
      <c r="A1522" s="108"/>
      <c r="D1522" s="108"/>
    </row>
    <row r="1523" spans="1:4" x14ac:dyDescent="0.25">
      <c r="A1523" s="108"/>
      <c r="D1523" s="108"/>
    </row>
    <row r="1524" spans="1:4" x14ac:dyDescent="0.25">
      <c r="A1524" s="108"/>
      <c r="D1524" s="108"/>
    </row>
    <row r="1525" spans="1:4" x14ac:dyDescent="0.25">
      <c r="A1525" s="108"/>
      <c r="D1525" s="108"/>
    </row>
    <row r="1526" spans="1:4" x14ac:dyDescent="0.25">
      <c r="A1526" s="108"/>
      <c r="D1526" s="108"/>
    </row>
    <row r="1527" spans="1:4" x14ac:dyDescent="0.25">
      <c r="A1527" s="108"/>
      <c r="D1527" s="108"/>
    </row>
    <row r="1528" spans="1:4" x14ac:dyDescent="0.25">
      <c r="A1528" s="108"/>
      <c r="D1528" s="108"/>
    </row>
    <row r="1529" spans="1:4" x14ac:dyDescent="0.25">
      <c r="A1529" s="108"/>
      <c r="D1529" s="108"/>
    </row>
    <row r="1530" spans="1:4" x14ac:dyDescent="0.25">
      <c r="A1530" s="108"/>
      <c r="D1530" s="108"/>
    </row>
    <row r="1531" spans="1:4" x14ac:dyDescent="0.25">
      <c r="A1531" s="108"/>
      <c r="D1531" s="108"/>
    </row>
    <row r="1532" spans="1:4" x14ac:dyDescent="0.25">
      <c r="A1532" s="108"/>
      <c r="D1532" s="108"/>
    </row>
    <row r="1533" spans="1:4" x14ac:dyDescent="0.25">
      <c r="A1533" s="108"/>
      <c r="D1533" s="108"/>
    </row>
    <row r="1534" spans="1:4" x14ac:dyDescent="0.25">
      <c r="A1534" s="108"/>
      <c r="D1534" s="108"/>
    </row>
    <row r="1535" spans="1:4" x14ac:dyDescent="0.25">
      <c r="A1535" s="108"/>
      <c r="D1535" s="108"/>
    </row>
    <row r="1536" spans="1:4" x14ac:dyDescent="0.25">
      <c r="A1536" s="108"/>
      <c r="D1536" s="108"/>
    </row>
    <row r="1537" spans="1:4" x14ac:dyDescent="0.25">
      <c r="A1537" s="108"/>
      <c r="D1537" s="108"/>
    </row>
    <row r="1538" spans="1:4" x14ac:dyDescent="0.25">
      <c r="A1538" s="108"/>
      <c r="D1538" s="108"/>
    </row>
    <row r="1539" spans="1:4" x14ac:dyDescent="0.25">
      <c r="A1539" s="108"/>
      <c r="D1539" s="108"/>
    </row>
    <row r="1540" spans="1:4" x14ac:dyDescent="0.25">
      <c r="A1540" s="108"/>
      <c r="D1540" s="108"/>
    </row>
    <row r="1541" spans="1:4" x14ac:dyDescent="0.25">
      <c r="A1541" s="108"/>
      <c r="D1541" s="108"/>
    </row>
    <row r="1542" spans="1:4" x14ac:dyDescent="0.25">
      <c r="A1542" s="108"/>
      <c r="D1542" s="108"/>
    </row>
    <row r="1543" spans="1:4" x14ac:dyDescent="0.25">
      <c r="A1543" s="108"/>
      <c r="D1543" s="108"/>
    </row>
    <row r="1544" spans="1:4" x14ac:dyDescent="0.25">
      <c r="A1544" s="108"/>
      <c r="D1544" s="108"/>
    </row>
    <row r="1545" spans="1:4" x14ac:dyDescent="0.25">
      <c r="A1545" s="108"/>
      <c r="D1545" s="108"/>
    </row>
    <row r="1546" spans="1:4" x14ac:dyDescent="0.25">
      <c r="A1546" s="108"/>
      <c r="D1546" s="108"/>
    </row>
    <row r="1547" spans="1:4" x14ac:dyDescent="0.25">
      <c r="A1547" s="108"/>
      <c r="D1547" s="108"/>
    </row>
    <row r="1548" spans="1:4" x14ac:dyDescent="0.25">
      <c r="A1548" s="108"/>
      <c r="D1548" s="108"/>
    </row>
    <row r="1549" spans="1:4" x14ac:dyDescent="0.25">
      <c r="A1549" s="108"/>
      <c r="D1549" s="108"/>
    </row>
    <row r="1550" spans="1:4" x14ac:dyDescent="0.25">
      <c r="A1550" s="108"/>
      <c r="D1550" s="108"/>
    </row>
    <row r="1551" spans="1:4" x14ac:dyDescent="0.25">
      <c r="A1551" s="108"/>
      <c r="D1551" s="108"/>
    </row>
    <row r="1552" spans="1:4" x14ac:dyDescent="0.25">
      <c r="A1552" s="108"/>
      <c r="D1552" s="108"/>
    </row>
    <row r="1553" spans="1:4" x14ac:dyDescent="0.25">
      <c r="A1553" s="108"/>
      <c r="D1553" s="108"/>
    </row>
    <row r="1554" spans="1:4" x14ac:dyDescent="0.25">
      <c r="A1554" s="108"/>
      <c r="D1554" s="108"/>
    </row>
    <row r="1555" spans="1:4" x14ac:dyDescent="0.25">
      <c r="A1555" s="108"/>
      <c r="D1555" s="108"/>
    </row>
    <row r="1556" spans="1:4" x14ac:dyDescent="0.25">
      <c r="A1556" s="108"/>
      <c r="D1556" s="108"/>
    </row>
    <row r="1557" spans="1:4" x14ac:dyDescent="0.25">
      <c r="A1557" s="108"/>
      <c r="D1557" s="108"/>
    </row>
    <row r="1558" spans="1:4" x14ac:dyDescent="0.25">
      <c r="A1558" s="108"/>
      <c r="D1558" s="108"/>
    </row>
    <row r="1559" spans="1:4" x14ac:dyDescent="0.25">
      <c r="A1559" s="108"/>
      <c r="D1559" s="108"/>
    </row>
    <row r="1560" spans="1:4" x14ac:dyDescent="0.25">
      <c r="A1560" s="108"/>
      <c r="D1560" s="108"/>
    </row>
    <row r="1561" spans="1:4" x14ac:dyDescent="0.25">
      <c r="A1561" s="108"/>
      <c r="D1561" s="108"/>
    </row>
    <row r="1562" spans="1:4" x14ac:dyDescent="0.25">
      <c r="A1562" s="108"/>
      <c r="D1562" s="108"/>
    </row>
    <row r="1563" spans="1:4" x14ac:dyDescent="0.25">
      <c r="A1563" s="108"/>
      <c r="D1563" s="108"/>
    </row>
    <row r="1564" spans="1:4" x14ac:dyDescent="0.25">
      <c r="A1564" s="108"/>
      <c r="D1564" s="108"/>
    </row>
    <row r="1565" spans="1:4" x14ac:dyDescent="0.25">
      <c r="A1565" s="108"/>
      <c r="D1565" s="108"/>
    </row>
    <row r="1566" spans="1:4" x14ac:dyDescent="0.25">
      <c r="A1566" s="108"/>
      <c r="D1566" s="108"/>
    </row>
    <row r="1567" spans="1:4" x14ac:dyDescent="0.25">
      <c r="A1567" s="108"/>
      <c r="D1567" s="108"/>
    </row>
    <row r="1568" spans="1:4" x14ac:dyDescent="0.25">
      <c r="A1568" s="108"/>
      <c r="D1568" s="108"/>
    </row>
    <row r="1569" spans="1:4" x14ac:dyDescent="0.25">
      <c r="A1569" s="108"/>
      <c r="D1569" s="108"/>
    </row>
    <row r="1570" spans="1:4" x14ac:dyDescent="0.25">
      <c r="A1570" s="108"/>
      <c r="D1570" s="108"/>
    </row>
    <row r="1571" spans="1:4" x14ac:dyDescent="0.25">
      <c r="A1571" s="108"/>
      <c r="D1571" s="108"/>
    </row>
    <row r="1572" spans="1:4" x14ac:dyDescent="0.25">
      <c r="A1572" s="108"/>
      <c r="D1572" s="108"/>
    </row>
    <row r="1573" spans="1:4" x14ac:dyDescent="0.25">
      <c r="A1573" s="108"/>
      <c r="D1573" s="108"/>
    </row>
    <row r="1574" spans="1:4" x14ac:dyDescent="0.25">
      <c r="A1574" s="108"/>
      <c r="D1574" s="108"/>
    </row>
    <row r="1575" spans="1:4" x14ac:dyDescent="0.25">
      <c r="A1575" s="108"/>
      <c r="D1575" s="108"/>
    </row>
    <row r="1576" spans="1:4" x14ac:dyDescent="0.25">
      <c r="A1576" s="108"/>
      <c r="D1576" s="108"/>
    </row>
    <row r="1577" spans="1:4" x14ac:dyDescent="0.25">
      <c r="A1577" s="108"/>
      <c r="D1577" s="108"/>
    </row>
    <row r="1578" spans="1:4" x14ac:dyDescent="0.25">
      <c r="A1578" s="108"/>
      <c r="D1578" s="108"/>
    </row>
    <row r="1579" spans="1:4" x14ac:dyDescent="0.25">
      <c r="A1579" s="108"/>
      <c r="D1579" s="108"/>
    </row>
    <row r="1580" spans="1:4" x14ac:dyDescent="0.25">
      <c r="A1580" s="108"/>
      <c r="D1580" s="108"/>
    </row>
    <row r="1581" spans="1:4" x14ac:dyDescent="0.25">
      <c r="A1581" s="108"/>
      <c r="D1581" s="108"/>
    </row>
    <row r="1582" spans="1:4" x14ac:dyDescent="0.25">
      <c r="A1582" s="108"/>
      <c r="D1582" s="108"/>
    </row>
    <row r="1583" spans="1:4" x14ac:dyDescent="0.25">
      <c r="A1583" s="108"/>
      <c r="D1583" s="108"/>
    </row>
    <row r="1584" spans="1:4" x14ac:dyDescent="0.25">
      <c r="A1584" s="108"/>
      <c r="D1584" s="108"/>
    </row>
    <row r="1585" spans="1:4" x14ac:dyDescent="0.25">
      <c r="A1585" s="108"/>
      <c r="D1585" s="108"/>
    </row>
    <row r="1586" spans="1:4" x14ac:dyDescent="0.25">
      <c r="A1586" s="108"/>
      <c r="D1586" s="108"/>
    </row>
    <row r="1587" spans="1:4" x14ac:dyDescent="0.25">
      <c r="A1587" s="108"/>
      <c r="D1587" s="108"/>
    </row>
    <row r="1588" spans="1:4" x14ac:dyDescent="0.25">
      <c r="A1588" s="108"/>
      <c r="D1588" s="108"/>
    </row>
    <row r="1589" spans="1:4" x14ac:dyDescent="0.25">
      <c r="A1589" s="108"/>
      <c r="D1589" s="108"/>
    </row>
    <row r="1590" spans="1:4" x14ac:dyDescent="0.25">
      <c r="A1590" s="108"/>
      <c r="D1590" s="108"/>
    </row>
    <row r="1591" spans="1:4" x14ac:dyDescent="0.25">
      <c r="A1591" s="108"/>
      <c r="D1591" s="108"/>
    </row>
    <row r="1592" spans="1:4" x14ac:dyDescent="0.25">
      <c r="A1592" s="108"/>
      <c r="D1592" s="108"/>
    </row>
    <row r="1593" spans="1:4" x14ac:dyDescent="0.25">
      <c r="A1593" s="108"/>
      <c r="D1593" s="108"/>
    </row>
    <row r="1594" spans="1:4" x14ac:dyDescent="0.25">
      <c r="A1594" s="108"/>
      <c r="D1594" s="108"/>
    </row>
    <row r="1595" spans="1:4" x14ac:dyDescent="0.25">
      <c r="A1595" s="108"/>
      <c r="D1595" s="108"/>
    </row>
    <row r="1596" spans="1:4" x14ac:dyDescent="0.25">
      <c r="A1596" s="108"/>
      <c r="D1596" s="108"/>
    </row>
    <row r="1597" spans="1:4" x14ac:dyDescent="0.25">
      <c r="A1597" s="108"/>
      <c r="D1597" s="108"/>
    </row>
    <row r="1598" spans="1:4" x14ac:dyDescent="0.25">
      <c r="A1598" s="108"/>
      <c r="D1598" s="108"/>
    </row>
    <row r="1599" spans="1:4" x14ac:dyDescent="0.25">
      <c r="A1599" s="108"/>
      <c r="D1599" s="108"/>
    </row>
    <row r="1600" spans="1:4" x14ac:dyDescent="0.25">
      <c r="A1600" s="108"/>
      <c r="D1600" s="108"/>
    </row>
    <row r="1601" spans="1:4" x14ac:dyDescent="0.25">
      <c r="A1601" s="108"/>
      <c r="D1601" s="108"/>
    </row>
    <row r="1602" spans="1:4" x14ac:dyDescent="0.25">
      <c r="A1602" s="108"/>
      <c r="D1602" s="108"/>
    </row>
    <row r="1603" spans="1:4" x14ac:dyDescent="0.25">
      <c r="A1603" s="108"/>
      <c r="D1603" s="108"/>
    </row>
    <row r="1604" spans="1:4" x14ac:dyDescent="0.25">
      <c r="A1604" s="108"/>
      <c r="D1604" s="108"/>
    </row>
    <row r="1605" spans="1:4" x14ac:dyDescent="0.25">
      <c r="A1605" s="108"/>
      <c r="D1605" s="108"/>
    </row>
    <row r="1606" spans="1:4" x14ac:dyDescent="0.25">
      <c r="A1606" s="108"/>
      <c r="D1606" s="108"/>
    </row>
    <row r="1607" spans="1:4" x14ac:dyDescent="0.25">
      <c r="A1607" s="108"/>
      <c r="D1607" s="108"/>
    </row>
    <row r="1608" spans="1:4" x14ac:dyDescent="0.25">
      <c r="A1608" s="108"/>
      <c r="D1608" s="108"/>
    </row>
    <row r="1609" spans="1:4" x14ac:dyDescent="0.25">
      <c r="A1609" s="108"/>
      <c r="D1609" s="108"/>
    </row>
    <row r="1610" spans="1:4" x14ac:dyDescent="0.25">
      <c r="A1610" s="108"/>
      <c r="D1610" s="108"/>
    </row>
    <row r="1611" spans="1:4" x14ac:dyDescent="0.25">
      <c r="A1611" s="108"/>
      <c r="D1611" s="108"/>
    </row>
    <row r="1612" spans="1:4" x14ac:dyDescent="0.25">
      <c r="A1612" s="108"/>
      <c r="D1612" s="108"/>
    </row>
    <row r="1613" spans="1:4" x14ac:dyDescent="0.25">
      <c r="A1613" s="108"/>
      <c r="D1613" s="108"/>
    </row>
    <row r="1614" spans="1:4" x14ac:dyDescent="0.25">
      <c r="A1614" s="108"/>
      <c r="D1614" s="108"/>
    </row>
    <row r="1615" spans="1:4" x14ac:dyDescent="0.25">
      <c r="A1615" s="108"/>
      <c r="D1615" s="108"/>
    </row>
    <row r="1616" spans="1:4" x14ac:dyDescent="0.25">
      <c r="A1616" s="108"/>
      <c r="D1616" s="108"/>
    </row>
    <row r="1617" spans="1:4" x14ac:dyDescent="0.25">
      <c r="A1617" s="108"/>
      <c r="D1617" s="108"/>
    </row>
    <row r="1618" spans="1:4" x14ac:dyDescent="0.25">
      <c r="A1618" s="108"/>
      <c r="D1618" s="108"/>
    </row>
    <row r="1619" spans="1:4" x14ac:dyDescent="0.25">
      <c r="A1619" s="108"/>
      <c r="D1619" s="108"/>
    </row>
    <row r="1620" spans="1:4" x14ac:dyDescent="0.25">
      <c r="A1620" s="108"/>
      <c r="D1620" s="108"/>
    </row>
    <row r="1621" spans="1:4" x14ac:dyDescent="0.25">
      <c r="A1621" s="108"/>
      <c r="D1621" s="108"/>
    </row>
    <row r="1622" spans="1:4" x14ac:dyDescent="0.25">
      <c r="A1622" s="108"/>
      <c r="D1622" s="108"/>
    </row>
    <row r="1623" spans="1:4" x14ac:dyDescent="0.25">
      <c r="A1623" s="108"/>
      <c r="D1623" s="108"/>
    </row>
    <row r="1624" spans="1:4" x14ac:dyDescent="0.25">
      <c r="A1624" s="108"/>
      <c r="D1624" s="108"/>
    </row>
    <row r="1625" spans="1:4" x14ac:dyDescent="0.25">
      <c r="A1625" s="108"/>
      <c r="D1625" s="108"/>
    </row>
    <row r="1626" spans="1:4" x14ac:dyDescent="0.25">
      <c r="A1626" s="108"/>
      <c r="D1626" s="108"/>
    </row>
    <row r="1627" spans="1:4" x14ac:dyDescent="0.25">
      <c r="A1627" s="108"/>
      <c r="D1627" s="108"/>
    </row>
    <row r="1628" spans="1:4" x14ac:dyDescent="0.25">
      <c r="A1628" s="108"/>
      <c r="D1628" s="108"/>
    </row>
    <row r="1629" spans="1:4" x14ac:dyDescent="0.25">
      <c r="A1629" s="108"/>
      <c r="D1629" s="108"/>
    </row>
    <row r="1630" spans="1:4" x14ac:dyDescent="0.25">
      <c r="A1630" s="108"/>
      <c r="D1630" s="108"/>
    </row>
    <row r="1631" spans="1:4" x14ac:dyDescent="0.25">
      <c r="A1631" s="108"/>
      <c r="D1631" s="108"/>
    </row>
    <row r="1632" spans="1:4" x14ac:dyDescent="0.25">
      <c r="A1632" s="108"/>
      <c r="D1632" s="108"/>
    </row>
    <row r="1633" spans="1:4" x14ac:dyDescent="0.25">
      <c r="A1633" s="108"/>
      <c r="D1633" s="108"/>
    </row>
    <row r="1634" spans="1:4" x14ac:dyDescent="0.25">
      <c r="A1634" s="108"/>
      <c r="D1634" s="108"/>
    </row>
    <row r="1635" spans="1:4" x14ac:dyDescent="0.25">
      <c r="A1635" s="108"/>
      <c r="D1635" s="108"/>
    </row>
    <row r="1636" spans="1:4" x14ac:dyDescent="0.25">
      <c r="A1636" s="108"/>
      <c r="D1636" s="108"/>
    </row>
    <row r="1637" spans="1:4" x14ac:dyDescent="0.25">
      <c r="A1637" s="108"/>
      <c r="D1637" s="108"/>
    </row>
    <row r="1638" spans="1:4" x14ac:dyDescent="0.25">
      <c r="A1638" s="108"/>
      <c r="D1638" s="108"/>
    </row>
    <row r="1639" spans="1:4" x14ac:dyDescent="0.25">
      <c r="A1639" s="108"/>
      <c r="D1639" s="108"/>
    </row>
    <row r="1640" spans="1:4" x14ac:dyDescent="0.25">
      <c r="A1640" s="108"/>
      <c r="D1640" s="108"/>
    </row>
    <row r="1641" spans="1:4" x14ac:dyDescent="0.25">
      <c r="A1641" s="108"/>
      <c r="D1641" s="108"/>
    </row>
    <row r="1642" spans="1:4" x14ac:dyDescent="0.25">
      <c r="A1642" s="108"/>
      <c r="D1642" s="108"/>
    </row>
    <row r="1643" spans="1:4" x14ac:dyDescent="0.25">
      <c r="A1643" s="108"/>
      <c r="D1643" s="108"/>
    </row>
    <row r="1644" spans="1:4" x14ac:dyDescent="0.25">
      <c r="A1644" s="108"/>
      <c r="D1644" s="108"/>
    </row>
    <row r="1645" spans="1:4" x14ac:dyDescent="0.25">
      <c r="A1645" s="108"/>
      <c r="D1645" s="108"/>
    </row>
    <row r="1646" spans="1:4" x14ac:dyDescent="0.25">
      <c r="A1646" s="108"/>
      <c r="D1646" s="108"/>
    </row>
    <row r="1647" spans="1:4" x14ac:dyDescent="0.25">
      <c r="A1647" s="108"/>
      <c r="D1647" s="108"/>
    </row>
    <row r="1648" spans="1:4" x14ac:dyDescent="0.25">
      <c r="A1648" s="108"/>
      <c r="D1648" s="108"/>
    </row>
    <row r="1649" spans="1:4" x14ac:dyDescent="0.25">
      <c r="A1649" s="108"/>
      <c r="D1649" s="108"/>
    </row>
    <row r="1650" spans="1:4" x14ac:dyDescent="0.25">
      <c r="A1650" s="108"/>
      <c r="D1650" s="108"/>
    </row>
    <row r="1651" spans="1:4" x14ac:dyDescent="0.25">
      <c r="A1651" s="108"/>
      <c r="D1651" s="108"/>
    </row>
    <row r="1652" spans="1:4" x14ac:dyDescent="0.25">
      <c r="A1652" s="108"/>
      <c r="D1652" s="108"/>
    </row>
    <row r="1653" spans="1:4" x14ac:dyDescent="0.25">
      <c r="A1653" s="108"/>
      <c r="D1653" s="108"/>
    </row>
    <row r="1654" spans="1:4" x14ac:dyDescent="0.25">
      <c r="A1654" s="108"/>
      <c r="D1654" s="108"/>
    </row>
    <row r="1655" spans="1:4" x14ac:dyDescent="0.25">
      <c r="A1655" s="108"/>
      <c r="D1655" s="108"/>
    </row>
    <row r="1656" spans="1:4" x14ac:dyDescent="0.25">
      <c r="A1656" s="108"/>
      <c r="D1656" s="108"/>
    </row>
    <row r="1657" spans="1:4" x14ac:dyDescent="0.25">
      <c r="A1657" s="108"/>
      <c r="D1657" s="108"/>
    </row>
    <row r="1658" spans="1:4" x14ac:dyDescent="0.25">
      <c r="A1658" s="108"/>
      <c r="D1658" s="108"/>
    </row>
    <row r="1659" spans="1:4" x14ac:dyDescent="0.25">
      <c r="A1659" s="108"/>
      <c r="D1659" s="108"/>
    </row>
    <row r="1660" spans="1:4" x14ac:dyDescent="0.25">
      <c r="A1660" s="108"/>
      <c r="D1660" s="108"/>
    </row>
    <row r="1661" spans="1:4" x14ac:dyDescent="0.25">
      <c r="A1661" s="108"/>
      <c r="D1661" s="108"/>
    </row>
    <row r="1662" spans="1:4" x14ac:dyDescent="0.25">
      <c r="A1662" s="108"/>
      <c r="D1662" s="108"/>
    </row>
    <row r="1663" spans="1:4" x14ac:dyDescent="0.25">
      <c r="A1663" s="108"/>
      <c r="D1663" s="108"/>
    </row>
    <row r="1664" spans="1:4" x14ac:dyDescent="0.25">
      <c r="A1664" s="108"/>
      <c r="D1664" s="108"/>
    </row>
    <row r="1665" spans="1:4" x14ac:dyDescent="0.25">
      <c r="A1665" s="108"/>
      <c r="D1665" s="108"/>
    </row>
    <row r="1666" spans="1:4" x14ac:dyDescent="0.25">
      <c r="A1666" s="108"/>
      <c r="D1666" s="108"/>
    </row>
    <row r="1667" spans="1:4" x14ac:dyDescent="0.25">
      <c r="A1667" s="108"/>
      <c r="D1667" s="108"/>
    </row>
    <row r="1668" spans="1:4" x14ac:dyDescent="0.25">
      <c r="A1668" s="108"/>
      <c r="D1668" s="108"/>
    </row>
    <row r="1669" spans="1:4" x14ac:dyDescent="0.25">
      <c r="A1669" s="108"/>
      <c r="D1669" s="108"/>
    </row>
    <row r="1670" spans="1:4" x14ac:dyDescent="0.25">
      <c r="A1670" s="108"/>
      <c r="D1670" s="108"/>
    </row>
    <row r="1671" spans="1:4" x14ac:dyDescent="0.25">
      <c r="A1671" s="108"/>
      <c r="D1671" s="108"/>
    </row>
    <row r="1672" spans="1:4" x14ac:dyDescent="0.25">
      <c r="A1672" s="108"/>
      <c r="D1672" s="108"/>
    </row>
    <row r="1673" spans="1:4" x14ac:dyDescent="0.25">
      <c r="A1673" s="108"/>
      <c r="D1673" s="108"/>
    </row>
    <row r="1674" spans="1:4" x14ac:dyDescent="0.25">
      <c r="A1674" s="108"/>
      <c r="D1674" s="108"/>
    </row>
    <row r="1675" spans="1:4" x14ac:dyDescent="0.25">
      <c r="A1675" s="108"/>
      <c r="D1675" s="108"/>
    </row>
    <row r="1676" spans="1:4" x14ac:dyDescent="0.25">
      <c r="A1676" s="108"/>
      <c r="D1676" s="108"/>
    </row>
    <row r="1677" spans="1:4" x14ac:dyDescent="0.25">
      <c r="A1677" s="108"/>
      <c r="D1677" s="108"/>
    </row>
    <row r="1678" spans="1:4" x14ac:dyDescent="0.25">
      <c r="A1678" s="108"/>
      <c r="D1678" s="108"/>
    </row>
    <row r="1679" spans="1:4" x14ac:dyDescent="0.25">
      <c r="A1679" s="108"/>
      <c r="D1679" s="108"/>
    </row>
    <row r="1680" spans="1:4" x14ac:dyDescent="0.25">
      <c r="A1680" s="108"/>
      <c r="D1680" s="108"/>
    </row>
    <row r="1681" spans="1:4" x14ac:dyDescent="0.25">
      <c r="A1681" s="108"/>
      <c r="D1681" s="108"/>
    </row>
    <row r="1682" spans="1:4" x14ac:dyDescent="0.25">
      <c r="A1682" s="108"/>
      <c r="D1682" s="108"/>
    </row>
    <row r="1683" spans="1:4" x14ac:dyDescent="0.25">
      <c r="A1683" s="108"/>
      <c r="D1683" s="108"/>
    </row>
    <row r="1684" spans="1:4" x14ac:dyDescent="0.25">
      <c r="A1684" s="108"/>
      <c r="D1684" s="108"/>
    </row>
    <row r="1685" spans="1:4" x14ac:dyDescent="0.25">
      <c r="A1685" s="108"/>
      <c r="D1685" s="108"/>
    </row>
    <row r="1686" spans="1:4" x14ac:dyDescent="0.25">
      <c r="A1686" s="108"/>
      <c r="D1686" s="108"/>
    </row>
    <row r="1687" spans="1:4" x14ac:dyDescent="0.25">
      <c r="A1687" s="108"/>
      <c r="D1687" s="108"/>
    </row>
    <row r="1688" spans="1:4" x14ac:dyDescent="0.25">
      <c r="A1688" s="108"/>
      <c r="D1688" s="108"/>
    </row>
    <row r="1689" spans="1:4" x14ac:dyDescent="0.25">
      <c r="A1689" s="108"/>
      <c r="D1689" s="108"/>
    </row>
    <row r="1690" spans="1:4" x14ac:dyDescent="0.25">
      <c r="A1690" s="108"/>
      <c r="D1690" s="108"/>
    </row>
    <row r="1691" spans="1:4" x14ac:dyDescent="0.25">
      <c r="A1691" s="108"/>
      <c r="D1691" s="108"/>
    </row>
    <row r="1692" spans="1:4" x14ac:dyDescent="0.25">
      <c r="A1692" s="108"/>
      <c r="D1692" s="108"/>
    </row>
    <row r="1693" spans="1:4" x14ac:dyDescent="0.25">
      <c r="A1693" s="108"/>
      <c r="D1693" s="108"/>
    </row>
    <row r="1694" spans="1:4" x14ac:dyDescent="0.25">
      <c r="A1694" s="108"/>
      <c r="D1694" s="108"/>
    </row>
    <row r="1695" spans="1:4" x14ac:dyDescent="0.25">
      <c r="A1695" s="108"/>
      <c r="D1695" s="108"/>
    </row>
    <row r="1696" spans="1:4" x14ac:dyDescent="0.25">
      <c r="A1696" s="108"/>
      <c r="D1696" s="108"/>
    </row>
    <row r="1697" spans="1:4" x14ac:dyDescent="0.25">
      <c r="A1697" s="108"/>
      <c r="D1697" s="108"/>
    </row>
    <row r="1698" spans="1:4" x14ac:dyDescent="0.25">
      <c r="A1698" s="108"/>
      <c r="D1698" s="108"/>
    </row>
    <row r="1699" spans="1:4" x14ac:dyDescent="0.25">
      <c r="A1699" s="108"/>
      <c r="D1699" s="108"/>
    </row>
    <row r="1700" spans="1:4" x14ac:dyDescent="0.25">
      <c r="A1700" s="108"/>
      <c r="D1700" s="108"/>
    </row>
    <row r="1701" spans="1:4" x14ac:dyDescent="0.25">
      <c r="A1701" s="108"/>
      <c r="D1701" s="108"/>
    </row>
    <row r="1702" spans="1:4" x14ac:dyDescent="0.25">
      <c r="A1702" s="108"/>
      <c r="D1702" s="108"/>
    </row>
    <row r="1703" spans="1:4" x14ac:dyDescent="0.25">
      <c r="A1703" s="108"/>
      <c r="D1703" s="108"/>
    </row>
    <row r="1704" spans="1:4" x14ac:dyDescent="0.25">
      <c r="A1704" s="108"/>
      <c r="D1704" s="108"/>
    </row>
    <row r="1705" spans="1:4" x14ac:dyDescent="0.25">
      <c r="A1705" s="108"/>
      <c r="D1705" s="108"/>
    </row>
    <row r="1706" spans="1:4" x14ac:dyDescent="0.25">
      <c r="A1706" s="108"/>
      <c r="D1706" s="108"/>
    </row>
    <row r="1707" spans="1:4" x14ac:dyDescent="0.25">
      <c r="A1707" s="108"/>
      <c r="D1707" s="108"/>
    </row>
    <row r="1708" spans="1:4" x14ac:dyDescent="0.25">
      <c r="A1708" s="108"/>
      <c r="D1708" s="108"/>
    </row>
    <row r="1709" spans="1:4" x14ac:dyDescent="0.25">
      <c r="A1709" s="108"/>
      <c r="D1709" s="108"/>
    </row>
    <row r="1710" spans="1:4" x14ac:dyDescent="0.25">
      <c r="A1710" s="108"/>
      <c r="D1710" s="108"/>
    </row>
    <row r="1711" spans="1:4" x14ac:dyDescent="0.25">
      <c r="A1711" s="108"/>
      <c r="D1711" s="108"/>
    </row>
    <row r="1712" spans="1:4" x14ac:dyDescent="0.25">
      <c r="A1712" s="108"/>
      <c r="D1712" s="108"/>
    </row>
    <row r="1713" spans="1:4" x14ac:dyDescent="0.25">
      <c r="A1713" s="108"/>
      <c r="D1713" s="108"/>
    </row>
    <row r="1714" spans="1:4" x14ac:dyDescent="0.25">
      <c r="A1714" s="108"/>
      <c r="D1714" s="108"/>
    </row>
    <row r="1715" spans="1:4" x14ac:dyDescent="0.25">
      <c r="A1715" s="108"/>
      <c r="D1715" s="108"/>
    </row>
    <row r="1716" spans="1:4" x14ac:dyDescent="0.25">
      <c r="A1716" s="108"/>
      <c r="D1716" s="108"/>
    </row>
    <row r="1717" spans="1:4" x14ac:dyDescent="0.25">
      <c r="A1717" s="108"/>
      <c r="D1717" s="108"/>
    </row>
    <row r="1718" spans="1:4" x14ac:dyDescent="0.25">
      <c r="A1718" s="108"/>
      <c r="D1718" s="108"/>
    </row>
    <row r="1719" spans="1:4" x14ac:dyDescent="0.25">
      <c r="A1719" s="108"/>
      <c r="D1719" s="108"/>
    </row>
    <row r="1720" spans="1:4" x14ac:dyDescent="0.25">
      <c r="A1720" s="108"/>
      <c r="D1720" s="108"/>
    </row>
    <row r="1721" spans="1:4" x14ac:dyDescent="0.25">
      <c r="A1721" s="108"/>
      <c r="D1721" s="108"/>
    </row>
    <row r="1722" spans="1:4" x14ac:dyDescent="0.25">
      <c r="A1722" s="108"/>
      <c r="D1722" s="108"/>
    </row>
    <row r="1723" spans="1:4" x14ac:dyDescent="0.25">
      <c r="A1723" s="108"/>
      <c r="D1723" s="108"/>
    </row>
    <row r="1724" spans="1:4" x14ac:dyDescent="0.25">
      <c r="A1724" s="108"/>
      <c r="D1724" s="108"/>
    </row>
    <row r="1725" spans="1:4" x14ac:dyDescent="0.25">
      <c r="A1725" s="108"/>
      <c r="D1725" s="108"/>
    </row>
    <row r="1726" spans="1:4" x14ac:dyDescent="0.25">
      <c r="A1726" s="108"/>
      <c r="D1726" s="108"/>
    </row>
    <row r="1727" spans="1:4" x14ac:dyDescent="0.25">
      <c r="A1727" s="108"/>
      <c r="D1727" s="108"/>
    </row>
    <row r="1728" spans="1:4" x14ac:dyDescent="0.25">
      <c r="A1728" s="108"/>
      <c r="D1728" s="108"/>
    </row>
    <row r="1729" spans="1:4" x14ac:dyDescent="0.25">
      <c r="A1729" s="108"/>
      <c r="D1729" s="108"/>
    </row>
    <row r="1730" spans="1:4" x14ac:dyDescent="0.25">
      <c r="A1730" s="108"/>
      <c r="D1730" s="108"/>
    </row>
    <row r="1731" spans="1:4" x14ac:dyDescent="0.25">
      <c r="A1731" s="108"/>
      <c r="D1731" s="108"/>
    </row>
    <row r="1732" spans="1:4" x14ac:dyDescent="0.25">
      <c r="A1732" s="108"/>
      <c r="D1732" s="108"/>
    </row>
    <row r="1733" spans="1:4" x14ac:dyDescent="0.25">
      <c r="A1733" s="108"/>
      <c r="D1733" s="108"/>
    </row>
    <row r="1734" spans="1:4" x14ac:dyDescent="0.25">
      <c r="A1734" s="108"/>
      <c r="D1734" s="108"/>
    </row>
    <row r="1735" spans="1:4" x14ac:dyDescent="0.25">
      <c r="A1735" s="108"/>
      <c r="D1735" s="108"/>
    </row>
    <row r="1736" spans="1:4" x14ac:dyDescent="0.25">
      <c r="A1736" s="108"/>
      <c r="D1736" s="108"/>
    </row>
    <row r="1737" spans="1:4" x14ac:dyDescent="0.25">
      <c r="A1737" s="108"/>
      <c r="D1737" s="108"/>
    </row>
    <row r="1738" spans="1:4" x14ac:dyDescent="0.25">
      <c r="A1738" s="108"/>
      <c r="D1738" s="108"/>
    </row>
    <row r="1739" spans="1:4" x14ac:dyDescent="0.25">
      <c r="A1739" s="108"/>
      <c r="D1739" s="108"/>
    </row>
    <row r="1740" spans="1:4" x14ac:dyDescent="0.25">
      <c r="A1740" s="108"/>
      <c r="D1740" s="108"/>
    </row>
    <row r="1741" spans="1:4" x14ac:dyDescent="0.25">
      <c r="A1741" s="108"/>
      <c r="D1741" s="108"/>
    </row>
    <row r="1742" spans="1:4" x14ac:dyDescent="0.25">
      <c r="A1742" s="108"/>
      <c r="D1742" s="108"/>
    </row>
    <row r="1743" spans="1:4" x14ac:dyDescent="0.25">
      <c r="A1743" s="108"/>
      <c r="D1743" s="108"/>
    </row>
    <row r="1744" spans="1:4" x14ac:dyDescent="0.25">
      <c r="A1744" s="108"/>
      <c r="D1744" s="108"/>
    </row>
    <row r="1745" spans="1:4" x14ac:dyDescent="0.25">
      <c r="A1745" s="108"/>
      <c r="D1745" s="108"/>
    </row>
    <row r="1746" spans="1:4" x14ac:dyDescent="0.25">
      <c r="A1746" s="108"/>
      <c r="D1746" s="108"/>
    </row>
    <row r="1747" spans="1:4" x14ac:dyDescent="0.25">
      <c r="A1747" s="108"/>
      <c r="D1747" s="108"/>
    </row>
    <row r="1748" spans="1:4" x14ac:dyDescent="0.25">
      <c r="A1748" s="108"/>
      <c r="D1748" s="108"/>
    </row>
    <row r="1749" spans="1:4" x14ac:dyDescent="0.25">
      <c r="A1749" s="108"/>
      <c r="D1749" s="108"/>
    </row>
    <row r="1750" spans="1:4" x14ac:dyDescent="0.25">
      <c r="A1750" s="108"/>
      <c r="D1750" s="108"/>
    </row>
    <row r="1751" spans="1:4" x14ac:dyDescent="0.25">
      <c r="A1751" s="108"/>
      <c r="D1751" s="108"/>
    </row>
    <row r="1752" spans="1:4" x14ac:dyDescent="0.25">
      <c r="A1752" s="108"/>
      <c r="D1752" s="108"/>
    </row>
    <row r="1753" spans="1:4" x14ac:dyDescent="0.25">
      <c r="A1753" s="108"/>
      <c r="D1753" s="108"/>
    </row>
    <row r="1754" spans="1:4" x14ac:dyDescent="0.25">
      <c r="A1754" s="108"/>
      <c r="D1754" s="108"/>
    </row>
    <row r="1755" spans="1:4" x14ac:dyDescent="0.25">
      <c r="A1755" s="108"/>
      <c r="D1755" s="108"/>
    </row>
    <row r="1756" spans="1:4" x14ac:dyDescent="0.25">
      <c r="A1756" s="108"/>
      <c r="D1756" s="108"/>
    </row>
    <row r="1757" spans="1:4" x14ac:dyDescent="0.25">
      <c r="A1757" s="108"/>
      <c r="D1757" s="108"/>
    </row>
    <row r="1758" spans="1:4" x14ac:dyDescent="0.25">
      <c r="A1758" s="108"/>
      <c r="D1758" s="108"/>
    </row>
    <row r="1759" spans="1:4" x14ac:dyDescent="0.25">
      <c r="A1759" s="108"/>
      <c r="D1759" s="108"/>
    </row>
    <row r="1760" spans="1:4" x14ac:dyDescent="0.25">
      <c r="A1760" s="108"/>
      <c r="D1760" s="108"/>
    </row>
    <row r="1761" spans="1:4" x14ac:dyDescent="0.25">
      <c r="A1761" s="108"/>
      <c r="D1761" s="108"/>
    </row>
    <row r="1762" spans="1:4" x14ac:dyDescent="0.25">
      <c r="A1762" s="108"/>
      <c r="D1762" s="108"/>
    </row>
    <row r="1763" spans="1:4" x14ac:dyDescent="0.25">
      <c r="A1763" s="108"/>
      <c r="D1763" s="108"/>
    </row>
    <row r="1764" spans="1:4" x14ac:dyDescent="0.25">
      <c r="A1764" s="108"/>
      <c r="D1764" s="108"/>
    </row>
    <row r="1765" spans="1:4" x14ac:dyDescent="0.25">
      <c r="A1765" s="108"/>
      <c r="D1765" s="108"/>
    </row>
    <row r="1766" spans="1:4" x14ac:dyDescent="0.25">
      <c r="A1766" s="108"/>
      <c r="D1766" s="108"/>
    </row>
    <row r="1767" spans="1:4" x14ac:dyDescent="0.25">
      <c r="A1767" s="108"/>
      <c r="D1767" s="108"/>
    </row>
    <row r="1768" spans="1:4" x14ac:dyDescent="0.25">
      <c r="A1768" s="108"/>
      <c r="D1768" s="108"/>
    </row>
    <row r="1769" spans="1:4" x14ac:dyDescent="0.25">
      <c r="A1769" s="108"/>
      <c r="D1769" s="108"/>
    </row>
    <row r="1770" spans="1:4" x14ac:dyDescent="0.25">
      <c r="A1770" s="108"/>
      <c r="D1770" s="108"/>
    </row>
    <row r="1771" spans="1:4" x14ac:dyDescent="0.25">
      <c r="A1771" s="108"/>
      <c r="D1771" s="108"/>
    </row>
    <row r="1772" spans="1:4" x14ac:dyDescent="0.25">
      <c r="A1772" s="108"/>
      <c r="D1772" s="108"/>
    </row>
    <row r="1773" spans="1:4" x14ac:dyDescent="0.25">
      <c r="A1773" s="108"/>
      <c r="D1773" s="108"/>
    </row>
    <row r="1774" spans="1:4" x14ac:dyDescent="0.25">
      <c r="A1774" s="108"/>
      <c r="D1774" s="108"/>
    </row>
    <row r="1775" spans="1:4" x14ac:dyDescent="0.25">
      <c r="A1775" s="108"/>
      <c r="D1775" s="108"/>
    </row>
    <row r="1776" spans="1:4" x14ac:dyDescent="0.25">
      <c r="A1776" s="108"/>
      <c r="D1776" s="108"/>
    </row>
    <row r="1777" spans="1:4" x14ac:dyDescent="0.25">
      <c r="A1777" s="108"/>
      <c r="D1777" s="108"/>
    </row>
    <row r="1778" spans="1:4" x14ac:dyDescent="0.25">
      <c r="A1778" s="108"/>
      <c r="D1778" s="108"/>
    </row>
    <row r="1779" spans="1:4" x14ac:dyDescent="0.25">
      <c r="A1779" s="108"/>
      <c r="D1779" s="108"/>
    </row>
    <row r="1780" spans="1:4" x14ac:dyDescent="0.25">
      <c r="A1780" s="108"/>
      <c r="D1780" s="108"/>
    </row>
    <row r="1781" spans="1:4" x14ac:dyDescent="0.25">
      <c r="A1781" s="108"/>
      <c r="D1781" s="108"/>
    </row>
    <row r="1782" spans="1:4" x14ac:dyDescent="0.25">
      <c r="A1782" s="108"/>
      <c r="D1782" s="108"/>
    </row>
    <row r="1783" spans="1:4" x14ac:dyDescent="0.25">
      <c r="A1783" s="108"/>
      <c r="D1783" s="108"/>
    </row>
    <row r="1784" spans="1:4" x14ac:dyDescent="0.25">
      <c r="A1784" s="108"/>
      <c r="D1784" s="108"/>
    </row>
    <row r="1785" spans="1:4" x14ac:dyDescent="0.25">
      <c r="A1785" s="108"/>
      <c r="D1785" s="108"/>
    </row>
    <row r="1786" spans="1:4" x14ac:dyDescent="0.25">
      <c r="A1786" s="108"/>
      <c r="D1786" s="108"/>
    </row>
    <row r="1787" spans="1:4" x14ac:dyDescent="0.25">
      <c r="A1787" s="108"/>
      <c r="D1787" s="108"/>
    </row>
    <row r="1788" spans="1:4" x14ac:dyDescent="0.25">
      <c r="A1788" s="108"/>
      <c r="D1788" s="108"/>
    </row>
    <row r="1789" spans="1:4" x14ac:dyDescent="0.25">
      <c r="A1789" s="108"/>
      <c r="D1789" s="108"/>
    </row>
    <row r="1790" spans="1:4" x14ac:dyDescent="0.25">
      <c r="A1790" s="108"/>
      <c r="D1790" s="108"/>
    </row>
    <row r="1791" spans="1:4" x14ac:dyDescent="0.25">
      <c r="A1791" s="108"/>
      <c r="D1791" s="108"/>
    </row>
    <row r="1792" spans="1:4" x14ac:dyDescent="0.25">
      <c r="A1792" s="108"/>
      <c r="D1792" s="108"/>
    </row>
    <row r="1793" spans="1:4" x14ac:dyDescent="0.25">
      <c r="A1793" s="108"/>
      <c r="D1793" s="108"/>
    </row>
    <row r="1794" spans="1:4" x14ac:dyDescent="0.25">
      <c r="A1794" s="108"/>
      <c r="D1794" s="108"/>
    </row>
    <row r="1795" spans="1:4" x14ac:dyDescent="0.25">
      <c r="A1795" s="108"/>
      <c r="D1795" s="108"/>
    </row>
    <row r="1796" spans="1:4" x14ac:dyDescent="0.25">
      <c r="A1796" s="108"/>
      <c r="D1796" s="108"/>
    </row>
    <row r="1797" spans="1:4" x14ac:dyDescent="0.25">
      <c r="A1797" s="108"/>
      <c r="D1797" s="108"/>
    </row>
    <row r="1798" spans="1:4" x14ac:dyDescent="0.25">
      <c r="A1798" s="108"/>
      <c r="D1798" s="108"/>
    </row>
    <row r="1799" spans="1:4" x14ac:dyDescent="0.25">
      <c r="A1799" s="108"/>
      <c r="D1799" s="108"/>
    </row>
    <row r="1800" spans="1:4" x14ac:dyDescent="0.25">
      <c r="A1800" s="108"/>
      <c r="D1800" s="108"/>
    </row>
    <row r="1801" spans="1:4" x14ac:dyDescent="0.25">
      <c r="A1801" s="108"/>
      <c r="D1801" s="108"/>
    </row>
    <row r="1802" spans="1:4" x14ac:dyDescent="0.25">
      <c r="A1802" s="108"/>
      <c r="D1802" s="108"/>
    </row>
    <row r="1803" spans="1:4" x14ac:dyDescent="0.25">
      <c r="A1803" s="108"/>
      <c r="D1803" s="108"/>
    </row>
    <row r="1804" spans="1:4" x14ac:dyDescent="0.25">
      <c r="A1804" s="108"/>
      <c r="D1804" s="108"/>
    </row>
    <row r="1805" spans="1:4" x14ac:dyDescent="0.25">
      <c r="A1805" s="108"/>
      <c r="D1805" s="108"/>
    </row>
    <row r="1806" spans="1:4" x14ac:dyDescent="0.25">
      <c r="A1806" s="108"/>
      <c r="D1806" s="108"/>
    </row>
    <row r="1807" spans="1:4" x14ac:dyDescent="0.25">
      <c r="A1807" s="108"/>
      <c r="D1807" s="108"/>
    </row>
    <row r="1808" spans="1:4" x14ac:dyDescent="0.25">
      <c r="A1808" s="108"/>
      <c r="D1808" s="108"/>
    </row>
    <row r="1809" spans="1:4" x14ac:dyDescent="0.25">
      <c r="A1809" s="108"/>
      <c r="D1809" s="108"/>
    </row>
    <row r="1810" spans="1:4" x14ac:dyDescent="0.25">
      <c r="A1810" s="108"/>
      <c r="D1810" s="108"/>
    </row>
    <row r="1811" spans="1:4" x14ac:dyDescent="0.25">
      <c r="A1811" s="108"/>
      <c r="D1811" s="108"/>
    </row>
    <row r="1812" spans="1:4" x14ac:dyDescent="0.25">
      <c r="A1812" s="108"/>
      <c r="D1812" s="108"/>
    </row>
    <row r="1813" spans="1:4" x14ac:dyDescent="0.25">
      <c r="A1813" s="108"/>
      <c r="D1813" s="108"/>
    </row>
    <row r="1814" spans="1:4" x14ac:dyDescent="0.25">
      <c r="A1814" s="108"/>
      <c r="D1814" s="108"/>
    </row>
    <row r="1815" spans="1:4" x14ac:dyDescent="0.25">
      <c r="A1815" s="108"/>
      <c r="D1815" s="108"/>
    </row>
    <row r="1816" spans="1:4" x14ac:dyDescent="0.25">
      <c r="A1816" s="108"/>
      <c r="D1816" s="108"/>
    </row>
    <row r="1817" spans="1:4" x14ac:dyDescent="0.25">
      <c r="A1817" s="108"/>
      <c r="D1817" s="108"/>
    </row>
    <row r="1818" spans="1:4" x14ac:dyDescent="0.25">
      <c r="A1818" s="108"/>
      <c r="D1818" s="108"/>
    </row>
    <row r="1819" spans="1:4" x14ac:dyDescent="0.25">
      <c r="A1819" s="108"/>
      <c r="D1819" s="108"/>
    </row>
    <row r="1820" spans="1:4" x14ac:dyDescent="0.25">
      <c r="A1820" s="108"/>
      <c r="D1820" s="108"/>
    </row>
    <row r="1821" spans="1:4" x14ac:dyDescent="0.25">
      <c r="A1821" s="108"/>
      <c r="D1821" s="108"/>
    </row>
    <row r="1822" spans="1:4" x14ac:dyDescent="0.25">
      <c r="A1822" s="108"/>
      <c r="D1822" s="108"/>
    </row>
    <row r="1823" spans="1:4" x14ac:dyDescent="0.25">
      <c r="A1823" s="108"/>
      <c r="D1823" s="108"/>
    </row>
    <row r="1824" spans="1:4" x14ac:dyDescent="0.25">
      <c r="A1824" s="108"/>
      <c r="D1824" s="108"/>
    </row>
    <row r="1825" spans="1:4" x14ac:dyDescent="0.25">
      <c r="A1825" s="108"/>
      <c r="D1825" s="108"/>
    </row>
    <row r="1826" spans="1:4" x14ac:dyDescent="0.25">
      <c r="A1826" s="108"/>
      <c r="D1826" s="108"/>
    </row>
    <row r="1827" spans="1:4" x14ac:dyDescent="0.25">
      <c r="A1827" s="108"/>
      <c r="D1827" s="108"/>
    </row>
    <row r="1828" spans="1:4" x14ac:dyDescent="0.25">
      <c r="A1828" s="108"/>
      <c r="D1828" s="108"/>
    </row>
    <row r="1829" spans="1:4" x14ac:dyDescent="0.25">
      <c r="A1829" s="108"/>
      <c r="D1829" s="108"/>
    </row>
    <row r="1830" spans="1:4" x14ac:dyDescent="0.25">
      <c r="A1830" s="108"/>
      <c r="D1830" s="108"/>
    </row>
    <row r="1831" spans="1:4" x14ac:dyDescent="0.25">
      <c r="A1831" s="108"/>
      <c r="D1831" s="108"/>
    </row>
    <row r="1832" spans="1:4" x14ac:dyDescent="0.25">
      <c r="A1832" s="108"/>
      <c r="D1832" s="108"/>
    </row>
    <row r="1833" spans="1:4" x14ac:dyDescent="0.25">
      <c r="A1833" s="108"/>
      <c r="D1833" s="108"/>
    </row>
    <row r="1834" spans="1:4" x14ac:dyDescent="0.25">
      <c r="A1834" s="108"/>
      <c r="D1834" s="108"/>
    </row>
    <row r="1835" spans="1:4" x14ac:dyDescent="0.25">
      <c r="A1835" s="108"/>
      <c r="D1835" s="108"/>
    </row>
    <row r="1836" spans="1:4" x14ac:dyDescent="0.25">
      <c r="A1836" s="108"/>
      <c r="D1836" s="108"/>
    </row>
    <row r="1837" spans="1:4" x14ac:dyDescent="0.25">
      <c r="A1837" s="108"/>
      <c r="D1837" s="108"/>
    </row>
    <row r="1838" spans="1:4" x14ac:dyDescent="0.25">
      <c r="A1838" s="108"/>
      <c r="D1838" s="108"/>
    </row>
    <row r="1839" spans="1:4" x14ac:dyDescent="0.25">
      <c r="A1839" s="108"/>
      <c r="D1839" s="108"/>
    </row>
    <row r="1840" spans="1:4" x14ac:dyDescent="0.25">
      <c r="A1840" s="108"/>
      <c r="D1840" s="108"/>
    </row>
    <row r="1841" spans="1:4" x14ac:dyDescent="0.25">
      <c r="A1841" s="108"/>
      <c r="D1841" s="108"/>
    </row>
    <row r="1842" spans="1:4" x14ac:dyDescent="0.25">
      <c r="A1842" s="108"/>
      <c r="D1842" s="108"/>
    </row>
    <row r="1843" spans="1:4" x14ac:dyDescent="0.25">
      <c r="A1843" s="108"/>
      <c r="D1843" s="108"/>
    </row>
    <row r="1844" spans="1:4" x14ac:dyDescent="0.25">
      <c r="A1844" s="108"/>
      <c r="D1844" s="108"/>
    </row>
    <row r="1845" spans="1:4" x14ac:dyDescent="0.25">
      <c r="A1845" s="108"/>
      <c r="D1845" s="108"/>
    </row>
    <row r="1846" spans="1:4" x14ac:dyDescent="0.25">
      <c r="A1846" s="108"/>
      <c r="D1846" s="108"/>
    </row>
    <row r="1847" spans="1:4" x14ac:dyDescent="0.25">
      <c r="A1847" s="108"/>
      <c r="D1847" s="108"/>
    </row>
    <row r="1848" spans="1:4" x14ac:dyDescent="0.25">
      <c r="A1848" s="108"/>
      <c r="D1848" s="108"/>
    </row>
    <row r="1849" spans="1:4" x14ac:dyDescent="0.25">
      <c r="A1849" s="108"/>
      <c r="D1849" s="108"/>
    </row>
    <row r="1850" spans="1:4" x14ac:dyDescent="0.25">
      <c r="A1850" s="108"/>
      <c r="D1850" s="108"/>
    </row>
    <row r="1851" spans="1:4" x14ac:dyDescent="0.25">
      <c r="A1851" s="108"/>
      <c r="D1851" s="108"/>
    </row>
    <row r="1852" spans="1:4" x14ac:dyDescent="0.25">
      <c r="A1852" s="108"/>
      <c r="D1852" s="108"/>
    </row>
    <row r="1853" spans="1:4" x14ac:dyDescent="0.25">
      <c r="A1853" s="108"/>
      <c r="D1853" s="108"/>
    </row>
    <row r="1854" spans="1:4" x14ac:dyDescent="0.25">
      <c r="A1854" s="108"/>
      <c r="D1854" s="108"/>
    </row>
    <row r="1855" spans="1:4" x14ac:dyDescent="0.25">
      <c r="A1855" s="108"/>
      <c r="D1855" s="108"/>
    </row>
    <row r="1856" spans="1:4" x14ac:dyDescent="0.25">
      <c r="A1856" s="108"/>
      <c r="D1856" s="108"/>
    </row>
    <row r="1857" spans="1:4" x14ac:dyDescent="0.25">
      <c r="A1857" s="108"/>
      <c r="D1857" s="108"/>
    </row>
    <row r="1858" spans="1:4" x14ac:dyDescent="0.25">
      <c r="A1858" s="108"/>
      <c r="D1858" s="108"/>
    </row>
    <row r="1859" spans="1:4" x14ac:dyDescent="0.25">
      <c r="A1859" s="108"/>
      <c r="D1859" s="108"/>
    </row>
    <row r="1860" spans="1:4" x14ac:dyDescent="0.25">
      <c r="A1860" s="108"/>
      <c r="D1860" s="108"/>
    </row>
    <row r="1861" spans="1:4" x14ac:dyDescent="0.25">
      <c r="A1861" s="108"/>
      <c r="D1861" s="108"/>
    </row>
    <row r="1862" spans="1:4" x14ac:dyDescent="0.25">
      <c r="A1862" s="108"/>
      <c r="D1862" s="108"/>
    </row>
    <row r="1863" spans="1:4" x14ac:dyDescent="0.25">
      <c r="A1863" s="108"/>
      <c r="D1863" s="108"/>
    </row>
    <row r="1864" spans="1:4" x14ac:dyDescent="0.25">
      <c r="A1864" s="108"/>
      <c r="D1864" s="108"/>
    </row>
    <row r="1865" spans="1:4" x14ac:dyDescent="0.25">
      <c r="A1865" s="108"/>
      <c r="D1865" s="108"/>
    </row>
    <row r="1866" spans="1:4" x14ac:dyDescent="0.25">
      <c r="A1866" s="108"/>
      <c r="D1866" s="108"/>
    </row>
    <row r="1867" spans="1:4" x14ac:dyDescent="0.25">
      <c r="A1867" s="108"/>
      <c r="D1867" s="108"/>
    </row>
    <row r="1868" spans="1:4" x14ac:dyDescent="0.25">
      <c r="A1868" s="108"/>
      <c r="D1868" s="108"/>
    </row>
    <row r="1869" spans="1:4" x14ac:dyDescent="0.25">
      <c r="A1869" s="108"/>
      <c r="D1869" s="108"/>
    </row>
    <row r="1870" spans="1:4" x14ac:dyDescent="0.25">
      <c r="A1870" s="108"/>
      <c r="D1870" s="108"/>
    </row>
    <row r="1871" spans="1:4" x14ac:dyDescent="0.25">
      <c r="A1871" s="108"/>
      <c r="D1871" s="108"/>
    </row>
    <row r="1872" spans="1:4" x14ac:dyDescent="0.25">
      <c r="A1872" s="108"/>
      <c r="D1872" s="108"/>
    </row>
    <row r="1873" spans="1:4" x14ac:dyDescent="0.25">
      <c r="A1873" s="108"/>
      <c r="D1873" s="108"/>
    </row>
    <row r="1874" spans="1:4" x14ac:dyDescent="0.25">
      <c r="A1874" s="108"/>
      <c r="D1874" s="108"/>
    </row>
    <row r="1875" spans="1:4" x14ac:dyDescent="0.25">
      <c r="A1875" s="108"/>
      <c r="D1875" s="108"/>
    </row>
    <row r="1876" spans="1:4" x14ac:dyDescent="0.25">
      <c r="A1876" s="108"/>
      <c r="D1876" s="108"/>
    </row>
    <row r="1877" spans="1:4" x14ac:dyDescent="0.25">
      <c r="A1877" s="108"/>
      <c r="D1877" s="108"/>
    </row>
    <row r="1878" spans="1:4" x14ac:dyDescent="0.25">
      <c r="A1878" s="108"/>
      <c r="D1878" s="108"/>
    </row>
    <row r="1879" spans="1:4" x14ac:dyDescent="0.25">
      <c r="A1879" s="108"/>
      <c r="D1879" s="108"/>
    </row>
    <row r="1880" spans="1:4" x14ac:dyDescent="0.25">
      <c r="A1880" s="108"/>
      <c r="D1880" s="108"/>
    </row>
    <row r="1881" spans="1:4" x14ac:dyDescent="0.25">
      <c r="A1881" s="108"/>
      <c r="D1881" s="108"/>
    </row>
    <row r="1882" spans="1:4" x14ac:dyDescent="0.25">
      <c r="A1882" s="108"/>
      <c r="D1882" s="108"/>
    </row>
    <row r="1883" spans="1:4" x14ac:dyDescent="0.25">
      <c r="A1883" s="108"/>
      <c r="D1883" s="108"/>
    </row>
    <row r="1884" spans="1:4" x14ac:dyDescent="0.25">
      <c r="A1884" s="108"/>
      <c r="D1884" s="108"/>
    </row>
    <row r="1885" spans="1:4" x14ac:dyDescent="0.25">
      <c r="A1885" s="108"/>
      <c r="D1885" s="108"/>
    </row>
    <row r="1886" spans="1:4" x14ac:dyDescent="0.25">
      <c r="A1886" s="108"/>
      <c r="D1886" s="108"/>
    </row>
    <row r="1887" spans="1:4" x14ac:dyDescent="0.25">
      <c r="A1887" s="108"/>
      <c r="D1887" s="108"/>
    </row>
    <row r="1888" spans="1:4" x14ac:dyDescent="0.25">
      <c r="A1888" s="108"/>
      <c r="D1888" s="108"/>
    </row>
    <row r="1889" spans="1:4" x14ac:dyDescent="0.25">
      <c r="A1889" s="108"/>
      <c r="D1889" s="108"/>
    </row>
    <row r="1890" spans="1:4" x14ac:dyDescent="0.25">
      <c r="A1890" s="108"/>
      <c r="D1890" s="108"/>
    </row>
    <row r="1891" spans="1:4" x14ac:dyDescent="0.25">
      <c r="A1891" s="108"/>
      <c r="D1891" s="108"/>
    </row>
    <row r="1892" spans="1:4" x14ac:dyDescent="0.25">
      <c r="A1892" s="108"/>
      <c r="D1892" s="108"/>
    </row>
    <row r="1893" spans="1:4" x14ac:dyDescent="0.25">
      <c r="A1893" s="108"/>
      <c r="D1893" s="108"/>
    </row>
    <row r="1894" spans="1:4" x14ac:dyDescent="0.25">
      <c r="A1894" s="108"/>
      <c r="D1894" s="108"/>
    </row>
    <row r="1895" spans="1:4" x14ac:dyDescent="0.25">
      <c r="A1895" s="108"/>
      <c r="D1895" s="108"/>
    </row>
    <row r="1896" spans="1:4" x14ac:dyDescent="0.25">
      <c r="A1896" s="108"/>
      <c r="D1896" s="108"/>
    </row>
    <row r="1897" spans="1:4" x14ac:dyDescent="0.25">
      <c r="A1897" s="108"/>
      <c r="D1897" s="108"/>
    </row>
    <row r="1898" spans="1:4" x14ac:dyDescent="0.25">
      <c r="A1898" s="108"/>
      <c r="D1898" s="108"/>
    </row>
    <row r="1899" spans="1:4" x14ac:dyDescent="0.25">
      <c r="A1899" s="108"/>
      <c r="D1899" s="108"/>
    </row>
    <row r="1900" spans="1:4" x14ac:dyDescent="0.25">
      <c r="A1900" s="108"/>
      <c r="D1900" s="108"/>
    </row>
    <row r="1901" spans="1:4" x14ac:dyDescent="0.25">
      <c r="A1901" s="108"/>
      <c r="D1901" s="108"/>
    </row>
    <row r="1902" spans="1:4" x14ac:dyDescent="0.25">
      <c r="A1902" s="108"/>
      <c r="D1902" s="108"/>
    </row>
    <row r="1903" spans="1:4" x14ac:dyDescent="0.25">
      <c r="A1903" s="108"/>
      <c r="D1903" s="108"/>
    </row>
    <row r="1904" spans="1:4" x14ac:dyDescent="0.25">
      <c r="A1904" s="108"/>
      <c r="D1904" s="108"/>
    </row>
    <row r="1905" spans="1:4" x14ac:dyDescent="0.25">
      <c r="A1905" s="108"/>
      <c r="D1905" s="108"/>
    </row>
    <row r="1906" spans="1:4" x14ac:dyDescent="0.25">
      <c r="A1906" s="108"/>
      <c r="D1906" s="108"/>
    </row>
    <row r="1907" spans="1:4" x14ac:dyDescent="0.25">
      <c r="A1907" s="108"/>
      <c r="D1907" s="108"/>
    </row>
    <row r="1908" spans="1:4" x14ac:dyDescent="0.25">
      <c r="A1908" s="108"/>
      <c r="D1908" s="108"/>
    </row>
    <row r="1909" spans="1:4" x14ac:dyDescent="0.25">
      <c r="A1909" s="108"/>
      <c r="D1909" s="108"/>
    </row>
    <row r="1910" spans="1:4" x14ac:dyDescent="0.25">
      <c r="A1910" s="108"/>
      <c r="D1910" s="108"/>
    </row>
    <row r="1911" spans="1:4" x14ac:dyDescent="0.25">
      <c r="A1911" s="108"/>
      <c r="D1911" s="108"/>
    </row>
    <row r="1912" spans="1:4" x14ac:dyDescent="0.25">
      <c r="A1912" s="108"/>
      <c r="D1912" s="108"/>
    </row>
    <row r="1913" spans="1:4" x14ac:dyDescent="0.25">
      <c r="A1913" s="108"/>
      <c r="D1913" s="108"/>
    </row>
    <row r="1914" spans="1:4" x14ac:dyDescent="0.25">
      <c r="A1914" s="108"/>
      <c r="D1914" s="108"/>
    </row>
    <row r="1915" spans="1:4" x14ac:dyDescent="0.25">
      <c r="A1915" s="108"/>
      <c r="D1915" s="108"/>
    </row>
    <row r="1916" spans="1:4" x14ac:dyDescent="0.25">
      <c r="A1916" s="108"/>
      <c r="D1916" s="108"/>
    </row>
    <row r="1917" spans="1:4" x14ac:dyDescent="0.25">
      <c r="A1917" s="108"/>
      <c r="D1917" s="108"/>
    </row>
    <row r="1918" spans="1:4" x14ac:dyDescent="0.25">
      <c r="A1918" s="108"/>
      <c r="D1918" s="108"/>
    </row>
    <row r="1919" spans="1:4" x14ac:dyDescent="0.25">
      <c r="A1919" s="108"/>
      <c r="D1919" s="108"/>
    </row>
    <row r="1920" spans="1:4" x14ac:dyDescent="0.25">
      <c r="A1920" s="108"/>
      <c r="D1920" s="108"/>
    </row>
    <row r="1921" spans="1:4" x14ac:dyDescent="0.25">
      <c r="A1921" s="108"/>
      <c r="D1921" s="108"/>
    </row>
    <row r="1922" spans="1:4" x14ac:dyDescent="0.25">
      <c r="A1922" s="108"/>
      <c r="D1922" s="108"/>
    </row>
    <row r="1923" spans="1:4" x14ac:dyDescent="0.25">
      <c r="A1923" s="108"/>
      <c r="D1923" s="108"/>
    </row>
    <row r="1924" spans="1:4" x14ac:dyDescent="0.25">
      <c r="A1924" s="108"/>
      <c r="D1924" s="108"/>
    </row>
    <row r="1925" spans="1:4" x14ac:dyDescent="0.25">
      <c r="A1925" s="108"/>
      <c r="D1925" s="108"/>
    </row>
    <row r="1926" spans="1:4" x14ac:dyDescent="0.25">
      <c r="A1926" s="108"/>
      <c r="D1926" s="108"/>
    </row>
    <row r="1927" spans="1:4" x14ac:dyDescent="0.25">
      <c r="A1927" s="108"/>
      <c r="D1927" s="108"/>
    </row>
    <row r="1928" spans="1:4" x14ac:dyDescent="0.25">
      <c r="A1928" s="108"/>
      <c r="D1928" s="108"/>
    </row>
    <row r="1929" spans="1:4" x14ac:dyDescent="0.25">
      <c r="A1929" s="108"/>
      <c r="D1929" s="108"/>
    </row>
    <row r="1930" spans="1:4" x14ac:dyDescent="0.25">
      <c r="A1930" s="108"/>
      <c r="D1930" s="108"/>
    </row>
    <row r="1931" spans="1:4" x14ac:dyDescent="0.25">
      <c r="A1931" s="108"/>
      <c r="D1931" s="108"/>
    </row>
    <row r="1932" spans="1:4" x14ac:dyDescent="0.25">
      <c r="A1932" s="108"/>
      <c r="D1932" s="108"/>
    </row>
    <row r="1933" spans="1:4" x14ac:dyDescent="0.25">
      <c r="A1933" s="108"/>
      <c r="D1933" s="108"/>
    </row>
    <row r="1934" spans="1:4" x14ac:dyDescent="0.25">
      <c r="A1934" s="108"/>
      <c r="D1934" s="108"/>
    </row>
    <row r="1935" spans="1:4" x14ac:dyDescent="0.25">
      <c r="A1935" s="108"/>
      <c r="D1935" s="108"/>
    </row>
    <row r="1936" spans="1:4" x14ac:dyDescent="0.25">
      <c r="A1936" s="108"/>
      <c r="D1936" s="108"/>
    </row>
    <row r="1937" spans="1:4" x14ac:dyDescent="0.25">
      <c r="A1937" s="108"/>
      <c r="D1937" s="108"/>
    </row>
    <row r="1938" spans="1:4" x14ac:dyDescent="0.25">
      <c r="A1938" s="108"/>
      <c r="D1938" s="108"/>
    </row>
    <row r="1939" spans="1:4" x14ac:dyDescent="0.25">
      <c r="A1939" s="108"/>
      <c r="D1939" s="108"/>
    </row>
    <row r="1940" spans="1:4" x14ac:dyDescent="0.25">
      <c r="A1940" s="108"/>
      <c r="D1940" s="108"/>
    </row>
    <row r="1941" spans="1:4" x14ac:dyDescent="0.25">
      <c r="A1941" s="108"/>
      <c r="D1941" s="108"/>
    </row>
    <row r="1942" spans="1:4" x14ac:dyDescent="0.25">
      <c r="A1942" s="108"/>
      <c r="D1942" s="108"/>
    </row>
    <row r="1943" spans="1:4" x14ac:dyDescent="0.25">
      <c r="A1943" s="108"/>
      <c r="D1943" s="108"/>
    </row>
    <row r="1944" spans="1:4" x14ac:dyDescent="0.25">
      <c r="A1944" s="108"/>
      <c r="D1944" s="108"/>
    </row>
    <row r="1945" spans="1:4" x14ac:dyDescent="0.25">
      <c r="A1945" s="108"/>
      <c r="D1945" s="108"/>
    </row>
    <row r="1946" spans="1:4" x14ac:dyDescent="0.25">
      <c r="A1946" s="108"/>
      <c r="D1946" s="108"/>
    </row>
    <row r="1947" spans="1:4" x14ac:dyDescent="0.25">
      <c r="A1947" s="108"/>
      <c r="D1947" s="108"/>
    </row>
    <row r="1948" spans="1:4" x14ac:dyDescent="0.25">
      <c r="A1948" s="108"/>
      <c r="D1948" s="108"/>
    </row>
    <row r="1949" spans="1:4" x14ac:dyDescent="0.25">
      <c r="A1949" s="108"/>
      <c r="D1949" s="108"/>
    </row>
    <row r="1950" spans="1:4" x14ac:dyDescent="0.25">
      <c r="A1950" s="108"/>
      <c r="D1950" s="108"/>
    </row>
    <row r="1951" spans="1:4" x14ac:dyDescent="0.25">
      <c r="A1951" s="108"/>
      <c r="D1951" s="108"/>
    </row>
    <row r="1952" spans="1:4" x14ac:dyDescent="0.25">
      <c r="A1952" s="108"/>
      <c r="D1952" s="108"/>
    </row>
    <row r="1953" spans="1:4" x14ac:dyDescent="0.25">
      <c r="A1953" s="108"/>
      <c r="D1953" s="108"/>
    </row>
    <row r="1954" spans="1:4" x14ac:dyDescent="0.25">
      <c r="A1954" s="108"/>
      <c r="D1954" s="108"/>
    </row>
    <row r="1955" spans="1:4" x14ac:dyDescent="0.25">
      <c r="A1955" s="108"/>
      <c r="D1955" s="108"/>
    </row>
    <row r="1956" spans="1:4" x14ac:dyDescent="0.25">
      <c r="A1956" s="108"/>
      <c r="D1956" s="108"/>
    </row>
    <row r="1957" spans="1:4" x14ac:dyDescent="0.25">
      <c r="A1957" s="108"/>
      <c r="D1957" s="108"/>
    </row>
    <row r="1958" spans="1:4" x14ac:dyDescent="0.25">
      <c r="A1958" s="108"/>
      <c r="D1958" s="108"/>
    </row>
    <row r="1959" spans="1:4" x14ac:dyDescent="0.25">
      <c r="A1959" s="108"/>
      <c r="D1959" s="108"/>
    </row>
    <row r="1960" spans="1:4" x14ac:dyDescent="0.25">
      <c r="A1960" s="108"/>
      <c r="D1960" s="108"/>
    </row>
    <row r="1961" spans="1:4" x14ac:dyDescent="0.25">
      <c r="A1961" s="108"/>
      <c r="D1961" s="108"/>
    </row>
    <row r="1962" spans="1:4" x14ac:dyDescent="0.25">
      <c r="A1962" s="108"/>
      <c r="D1962" s="108"/>
    </row>
    <row r="1963" spans="1:4" x14ac:dyDescent="0.25">
      <c r="A1963" s="108"/>
      <c r="D1963" s="108"/>
    </row>
    <row r="1964" spans="1:4" x14ac:dyDescent="0.25">
      <c r="A1964" s="108"/>
      <c r="D1964" s="108"/>
    </row>
    <row r="1965" spans="1:4" x14ac:dyDescent="0.25">
      <c r="A1965" s="108"/>
      <c r="D1965" s="108"/>
    </row>
    <row r="1966" spans="1:4" x14ac:dyDescent="0.25">
      <c r="A1966" s="108"/>
      <c r="D1966" s="108"/>
    </row>
    <row r="1967" spans="1:4" x14ac:dyDescent="0.25">
      <c r="A1967" s="108"/>
      <c r="D1967" s="108"/>
    </row>
    <row r="1968" spans="1:4" x14ac:dyDescent="0.25">
      <c r="A1968" s="108"/>
      <c r="D1968" s="108"/>
    </row>
    <row r="1969" spans="1:4" x14ac:dyDescent="0.25">
      <c r="A1969" s="108"/>
      <c r="D1969" s="108"/>
    </row>
    <row r="1970" spans="1:4" x14ac:dyDescent="0.25">
      <c r="A1970" s="108"/>
      <c r="D1970" s="108"/>
    </row>
    <row r="1971" spans="1:4" x14ac:dyDescent="0.25">
      <c r="A1971" s="108"/>
      <c r="D1971" s="108"/>
    </row>
    <row r="1972" spans="1:4" x14ac:dyDescent="0.25">
      <c r="A1972" s="108"/>
      <c r="D1972" s="108"/>
    </row>
    <row r="1973" spans="1:4" x14ac:dyDescent="0.25">
      <c r="A1973" s="108"/>
      <c r="D1973" s="108"/>
    </row>
    <row r="1974" spans="1:4" x14ac:dyDescent="0.25">
      <c r="A1974" s="108"/>
      <c r="D1974" s="108"/>
    </row>
    <row r="1975" spans="1:4" x14ac:dyDescent="0.25">
      <c r="A1975" s="108"/>
      <c r="D1975" s="108"/>
    </row>
    <row r="1976" spans="1:4" x14ac:dyDescent="0.25">
      <c r="A1976" s="108"/>
      <c r="D1976" s="108"/>
    </row>
    <row r="1977" spans="1:4" x14ac:dyDescent="0.25">
      <c r="A1977" s="108"/>
      <c r="D1977" s="108"/>
    </row>
    <row r="1978" spans="1:4" x14ac:dyDescent="0.25">
      <c r="A1978" s="108"/>
      <c r="D1978" s="108"/>
    </row>
    <row r="1979" spans="1:4" x14ac:dyDescent="0.25">
      <c r="A1979" s="108"/>
      <c r="D1979" s="108"/>
    </row>
    <row r="1980" spans="1:4" x14ac:dyDescent="0.25">
      <c r="A1980" s="108"/>
      <c r="D1980" s="108"/>
    </row>
    <row r="1981" spans="1:4" x14ac:dyDescent="0.25">
      <c r="A1981" s="108"/>
      <c r="D1981" s="108"/>
    </row>
    <row r="1982" spans="1:4" x14ac:dyDescent="0.25">
      <c r="A1982" s="108"/>
      <c r="D1982" s="108"/>
    </row>
    <row r="1983" spans="1:4" x14ac:dyDescent="0.25">
      <c r="A1983" s="108"/>
      <c r="D1983" s="108"/>
    </row>
    <row r="1984" spans="1:4" x14ac:dyDescent="0.25">
      <c r="A1984" s="108"/>
      <c r="D1984" s="108"/>
    </row>
    <row r="1985" spans="1:4" x14ac:dyDescent="0.25">
      <c r="A1985" s="108"/>
      <c r="D1985" s="108"/>
    </row>
    <row r="1986" spans="1:4" x14ac:dyDescent="0.25">
      <c r="A1986" s="108"/>
      <c r="D1986" s="108"/>
    </row>
    <row r="1987" spans="1:4" x14ac:dyDescent="0.25">
      <c r="A1987" s="108"/>
      <c r="D1987" s="108"/>
    </row>
    <row r="1988" spans="1:4" x14ac:dyDescent="0.25">
      <c r="A1988" s="108"/>
      <c r="D1988" s="108"/>
    </row>
    <row r="1989" spans="1:4" x14ac:dyDescent="0.25">
      <c r="A1989" s="108"/>
      <c r="D1989" s="108"/>
    </row>
    <row r="1990" spans="1:4" x14ac:dyDescent="0.25">
      <c r="A1990" s="108"/>
      <c r="D1990" s="108"/>
    </row>
    <row r="1991" spans="1:4" x14ac:dyDescent="0.25">
      <c r="A1991" s="108"/>
      <c r="D1991" s="108"/>
    </row>
    <row r="1992" spans="1:4" x14ac:dyDescent="0.25">
      <c r="A1992" s="108"/>
      <c r="D1992" s="108"/>
    </row>
    <row r="1993" spans="1:4" x14ac:dyDescent="0.25">
      <c r="A1993" s="108"/>
      <c r="D1993" s="108"/>
    </row>
    <row r="1994" spans="1:4" x14ac:dyDescent="0.25">
      <c r="A1994" s="108"/>
      <c r="D1994" s="108"/>
    </row>
    <row r="1995" spans="1:4" x14ac:dyDescent="0.25">
      <c r="A1995" s="108"/>
      <c r="D1995" s="108"/>
    </row>
    <row r="1996" spans="1:4" x14ac:dyDescent="0.25">
      <c r="A1996" s="108"/>
      <c r="D1996" s="108"/>
    </row>
    <row r="1997" spans="1:4" x14ac:dyDescent="0.25">
      <c r="A1997" s="108"/>
      <c r="D1997" s="108"/>
    </row>
    <row r="1998" spans="1:4" x14ac:dyDescent="0.25">
      <c r="A1998" s="108"/>
      <c r="D1998" s="108"/>
    </row>
    <row r="1999" spans="1:4" x14ac:dyDescent="0.25">
      <c r="A1999" s="108"/>
      <c r="D1999" s="108"/>
    </row>
    <row r="2000" spans="1:4" x14ac:dyDescent="0.25">
      <c r="A2000" s="108"/>
      <c r="D2000" s="108"/>
    </row>
    <row r="2001" spans="1:4" x14ac:dyDescent="0.25">
      <c r="A2001" s="108"/>
      <c r="D2001" s="108"/>
    </row>
    <row r="2002" spans="1:4" x14ac:dyDescent="0.25">
      <c r="A2002" s="108"/>
      <c r="D2002" s="108"/>
    </row>
    <row r="2003" spans="1:4" x14ac:dyDescent="0.25">
      <c r="A2003" s="108"/>
      <c r="D2003" s="108"/>
    </row>
    <row r="2004" spans="1:4" x14ac:dyDescent="0.25">
      <c r="A2004" s="108"/>
      <c r="D2004" s="108"/>
    </row>
    <row r="2005" spans="1:4" x14ac:dyDescent="0.25">
      <c r="A2005" s="108"/>
      <c r="D2005" s="108"/>
    </row>
    <row r="2006" spans="1:4" x14ac:dyDescent="0.25">
      <c r="A2006" s="108"/>
      <c r="D2006" s="108"/>
    </row>
    <row r="2007" spans="1:4" x14ac:dyDescent="0.25">
      <c r="A2007" s="108"/>
      <c r="D2007" s="108"/>
    </row>
    <row r="2008" spans="1:4" x14ac:dyDescent="0.25">
      <c r="A2008" s="108"/>
      <c r="D2008" s="108"/>
    </row>
    <row r="2009" spans="1:4" x14ac:dyDescent="0.25">
      <c r="A2009" s="108"/>
      <c r="D2009" s="108"/>
    </row>
    <row r="2010" spans="1:4" x14ac:dyDescent="0.25">
      <c r="A2010" s="108"/>
      <c r="D2010" s="108"/>
    </row>
    <row r="2011" spans="1:4" x14ac:dyDescent="0.25">
      <c r="A2011" s="108"/>
      <c r="D2011" s="108"/>
    </row>
    <row r="2012" spans="1:4" x14ac:dyDescent="0.25">
      <c r="A2012" s="108"/>
      <c r="D2012" s="108"/>
    </row>
    <row r="2013" spans="1:4" x14ac:dyDescent="0.25">
      <c r="A2013" s="108"/>
      <c r="D2013" s="108"/>
    </row>
    <row r="2014" spans="1:4" x14ac:dyDescent="0.25">
      <c r="A2014" s="108"/>
      <c r="D2014" s="108"/>
    </row>
    <row r="2015" spans="1:4" x14ac:dyDescent="0.25">
      <c r="A2015" s="108"/>
      <c r="D2015" s="108"/>
    </row>
    <row r="2016" spans="1:4" x14ac:dyDescent="0.25">
      <c r="A2016" s="108"/>
      <c r="D2016" s="108"/>
    </row>
    <row r="2017" spans="1:4" x14ac:dyDescent="0.25">
      <c r="A2017" s="108"/>
      <c r="D2017" s="108"/>
    </row>
    <row r="2018" spans="1:4" x14ac:dyDescent="0.25">
      <c r="A2018" s="108"/>
      <c r="D2018" s="108"/>
    </row>
    <row r="2019" spans="1:4" x14ac:dyDescent="0.25">
      <c r="A2019" s="108"/>
      <c r="D2019" s="108"/>
    </row>
    <row r="2020" spans="1:4" x14ac:dyDescent="0.25">
      <c r="A2020" s="108"/>
      <c r="D2020" s="108"/>
    </row>
    <row r="2021" spans="1:4" x14ac:dyDescent="0.25">
      <c r="A2021" s="108"/>
      <c r="D2021" s="108"/>
    </row>
    <row r="2022" spans="1:4" x14ac:dyDescent="0.25">
      <c r="A2022" s="108"/>
      <c r="D2022" s="108"/>
    </row>
    <row r="2023" spans="1:4" x14ac:dyDescent="0.25">
      <c r="A2023" s="108"/>
      <c r="D2023" s="108"/>
    </row>
    <row r="2024" spans="1:4" x14ac:dyDescent="0.25">
      <c r="A2024" s="108"/>
      <c r="D2024" s="108"/>
    </row>
    <row r="2025" spans="1:4" x14ac:dyDescent="0.25">
      <c r="A2025" s="108"/>
      <c r="D2025" s="108"/>
    </row>
    <row r="2026" spans="1:4" x14ac:dyDescent="0.25">
      <c r="A2026" s="108"/>
      <c r="D2026" s="108"/>
    </row>
    <row r="2027" spans="1:4" x14ac:dyDescent="0.25">
      <c r="A2027" s="108"/>
      <c r="D2027" s="108"/>
    </row>
    <row r="2028" spans="1:4" x14ac:dyDescent="0.25">
      <c r="A2028" s="108"/>
      <c r="D2028" s="108"/>
    </row>
    <row r="2029" spans="1:4" x14ac:dyDescent="0.25">
      <c r="A2029" s="108"/>
      <c r="D2029" s="108"/>
    </row>
    <row r="2030" spans="1:4" x14ac:dyDescent="0.25">
      <c r="A2030" s="108"/>
      <c r="D2030" s="108"/>
    </row>
    <row r="2031" spans="1:4" x14ac:dyDescent="0.25">
      <c r="A2031" s="108"/>
      <c r="D2031" s="108"/>
    </row>
    <row r="2032" spans="1:4" x14ac:dyDescent="0.25">
      <c r="A2032" s="108"/>
      <c r="D2032" s="108"/>
    </row>
    <row r="2033" spans="1:4" x14ac:dyDescent="0.25">
      <c r="A2033" s="108"/>
      <c r="D2033" s="108"/>
    </row>
    <row r="2034" spans="1:4" x14ac:dyDescent="0.25">
      <c r="A2034" s="108"/>
      <c r="D2034" s="108"/>
    </row>
    <row r="2035" spans="1:4" x14ac:dyDescent="0.25">
      <c r="A2035" s="108"/>
      <c r="D2035" s="108"/>
    </row>
    <row r="2036" spans="1:4" x14ac:dyDescent="0.25">
      <c r="A2036" s="108"/>
      <c r="D2036" s="108"/>
    </row>
    <row r="2037" spans="1:4" x14ac:dyDescent="0.25">
      <c r="A2037" s="108"/>
      <c r="D2037" s="108"/>
    </row>
    <row r="2038" spans="1:4" x14ac:dyDescent="0.25">
      <c r="A2038" s="108"/>
      <c r="D2038" s="108"/>
    </row>
    <row r="2039" spans="1:4" x14ac:dyDescent="0.25">
      <c r="A2039" s="108"/>
      <c r="D2039" s="108"/>
    </row>
    <row r="2040" spans="1:4" x14ac:dyDescent="0.25">
      <c r="A2040" s="108"/>
      <c r="D2040" s="108"/>
    </row>
    <row r="2041" spans="1:4" x14ac:dyDescent="0.25">
      <c r="A2041" s="108"/>
      <c r="D2041" s="108"/>
    </row>
    <row r="2042" spans="1:4" x14ac:dyDescent="0.25">
      <c r="A2042" s="108"/>
      <c r="D2042" s="108"/>
    </row>
    <row r="2043" spans="1:4" x14ac:dyDescent="0.25">
      <c r="A2043" s="108"/>
      <c r="D2043" s="108"/>
    </row>
    <row r="2044" spans="1:4" x14ac:dyDescent="0.25">
      <c r="A2044" s="108"/>
      <c r="D2044" s="108"/>
    </row>
    <row r="2045" spans="1:4" x14ac:dyDescent="0.25">
      <c r="A2045" s="108"/>
      <c r="D2045" s="108"/>
    </row>
    <row r="2046" spans="1:4" x14ac:dyDescent="0.25">
      <c r="A2046" s="108"/>
      <c r="D2046" s="108"/>
    </row>
    <row r="2047" spans="1:4" x14ac:dyDescent="0.25">
      <c r="A2047" s="108"/>
      <c r="D2047" s="108"/>
    </row>
    <row r="2048" spans="1:4" x14ac:dyDescent="0.25">
      <c r="A2048" s="108"/>
      <c r="D2048" s="108"/>
    </row>
    <row r="2049" spans="1:4" x14ac:dyDescent="0.25">
      <c r="A2049" s="108"/>
      <c r="D2049" s="108"/>
    </row>
    <row r="2050" spans="1:4" x14ac:dyDescent="0.25">
      <c r="A2050" s="108"/>
      <c r="D2050" s="108"/>
    </row>
    <row r="2051" spans="1:4" x14ac:dyDescent="0.25">
      <c r="A2051" s="108"/>
      <c r="D2051" s="108"/>
    </row>
    <row r="2052" spans="1:4" x14ac:dyDescent="0.25">
      <c r="A2052" s="108"/>
      <c r="D2052" s="108"/>
    </row>
    <row r="2053" spans="1:4" x14ac:dyDescent="0.25">
      <c r="A2053" s="108"/>
      <c r="D2053" s="108"/>
    </row>
    <row r="2054" spans="1:4" x14ac:dyDescent="0.25">
      <c r="A2054" s="108"/>
      <c r="D2054" s="108"/>
    </row>
    <row r="2055" spans="1:4" x14ac:dyDescent="0.25">
      <c r="A2055" s="108"/>
      <c r="D2055" s="108"/>
    </row>
    <row r="2056" spans="1:4" x14ac:dyDescent="0.25">
      <c r="A2056" s="108"/>
      <c r="D2056" s="108"/>
    </row>
    <row r="2057" spans="1:4" x14ac:dyDescent="0.25">
      <c r="A2057" s="108"/>
      <c r="D2057" s="108"/>
    </row>
    <row r="2058" spans="1:4" x14ac:dyDescent="0.25">
      <c r="A2058" s="108"/>
      <c r="D2058" s="108"/>
    </row>
    <row r="2059" spans="1:4" x14ac:dyDescent="0.25">
      <c r="A2059" s="108"/>
      <c r="D2059" s="108"/>
    </row>
    <row r="2060" spans="1:4" x14ac:dyDescent="0.25">
      <c r="A2060" s="108"/>
      <c r="D2060" s="108"/>
    </row>
    <row r="2061" spans="1:4" x14ac:dyDescent="0.25">
      <c r="A2061" s="108"/>
      <c r="D2061" s="108"/>
    </row>
    <row r="2062" spans="1:4" x14ac:dyDescent="0.25">
      <c r="A2062" s="108"/>
      <c r="D2062" s="108"/>
    </row>
    <row r="2063" spans="1:4" x14ac:dyDescent="0.25">
      <c r="A2063" s="108"/>
      <c r="D2063" s="108"/>
    </row>
    <row r="2064" spans="1:4" x14ac:dyDescent="0.25">
      <c r="A2064" s="108"/>
      <c r="D2064" s="108"/>
    </row>
    <row r="2065" spans="1:4" x14ac:dyDescent="0.25">
      <c r="A2065" s="108"/>
      <c r="D2065" s="108"/>
    </row>
    <row r="2066" spans="1:4" x14ac:dyDescent="0.25">
      <c r="A2066" s="108"/>
      <c r="D2066" s="108"/>
    </row>
    <row r="2067" spans="1:4" x14ac:dyDescent="0.25">
      <c r="A2067" s="108"/>
      <c r="D2067" s="108"/>
    </row>
    <row r="2068" spans="1:4" x14ac:dyDescent="0.25">
      <c r="A2068" s="108"/>
      <c r="D2068" s="108"/>
    </row>
    <row r="2069" spans="1:4" x14ac:dyDescent="0.25">
      <c r="A2069" s="108"/>
      <c r="D2069" s="108"/>
    </row>
    <row r="2070" spans="1:4" x14ac:dyDescent="0.25">
      <c r="A2070" s="108"/>
      <c r="D2070" s="108"/>
    </row>
    <row r="2071" spans="1:4" x14ac:dyDescent="0.25">
      <c r="A2071" s="108"/>
      <c r="D2071" s="108"/>
    </row>
    <row r="2072" spans="1:4" x14ac:dyDescent="0.25">
      <c r="A2072" s="108"/>
      <c r="D2072" s="108"/>
    </row>
    <row r="2073" spans="1:4" x14ac:dyDescent="0.25">
      <c r="A2073" s="108"/>
      <c r="D2073" s="108"/>
    </row>
    <row r="2074" spans="1:4" x14ac:dyDescent="0.25">
      <c r="A2074" s="108"/>
      <c r="D2074" s="108"/>
    </row>
    <row r="2075" spans="1:4" x14ac:dyDescent="0.25">
      <c r="A2075" s="108"/>
      <c r="D2075" s="108"/>
    </row>
    <row r="2076" spans="1:4" x14ac:dyDescent="0.25">
      <c r="A2076" s="108"/>
      <c r="D2076" s="108"/>
    </row>
    <row r="2077" spans="1:4" x14ac:dyDescent="0.25">
      <c r="A2077" s="108"/>
      <c r="D2077" s="108"/>
    </row>
    <row r="2078" spans="1:4" x14ac:dyDescent="0.25">
      <c r="A2078" s="108"/>
      <c r="D2078" s="108"/>
    </row>
    <row r="2079" spans="1:4" x14ac:dyDescent="0.25">
      <c r="A2079" s="108"/>
      <c r="D2079" s="108"/>
    </row>
    <row r="2080" spans="1:4" x14ac:dyDescent="0.25">
      <c r="A2080" s="108"/>
      <c r="D2080" s="108"/>
    </row>
    <row r="2081" spans="1:4" x14ac:dyDescent="0.25">
      <c r="A2081" s="108"/>
      <c r="D2081" s="108"/>
    </row>
    <row r="2082" spans="1:4" x14ac:dyDescent="0.25">
      <c r="A2082" s="108"/>
      <c r="D2082" s="108"/>
    </row>
    <row r="2083" spans="1:4" x14ac:dyDescent="0.25">
      <c r="A2083" s="108"/>
      <c r="D2083" s="108"/>
    </row>
    <row r="2084" spans="1:4" x14ac:dyDescent="0.25">
      <c r="A2084" s="108"/>
      <c r="D2084" s="108"/>
    </row>
    <row r="2085" spans="1:4" x14ac:dyDescent="0.25">
      <c r="A2085" s="108"/>
      <c r="D2085" s="108"/>
    </row>
    <row r="2086" spans="1:4" x14ac:dyDescent="0.25">
      <c r="A2086" s="108"/>
      <c r="D2086" s="108"/>
    </row>
    <row r="2087" spans="1:4" x14ac:dyDescent="0.25">
      <c r="A2087" s="108"/>
      <c r="D2087" s="108"/>
    </row>
    <row r="2088" spans="1:4" x14ac:dyDescent="0.25">
      <c r="A2088" s="108"/>
      <c r="D2088" s="108"/>
    </row>
    <row r="2089" spans="1:4" x14ac:dyDescent="0.25">
      <c r="A2089" s="108"/>
      <c r="D2089" s="108"/>
    </row>
    <row r="2090" spans="1:4" x14ac:dyDescent="0.25">
      <c r="A2090" s="108"/>
      <c r="D2090" s="108"/>
    </row>
    <row r="2091" spans="1:4" x14ac:dyDescent="0.25">
      <c r="A2091" s="108"/>
      <c r="D2091" s="108"/>
    </row>
    <row r="2092" spans="1:4" x14ac:dyDescent="0.25">
      <c r="A2092" s="108"/>
      <c r="D2092" s="108"/>
    </row>
    <row r="2093" spans="1:4" x14ac:dyDescent="0.25">
      <c r="A2093" s="108"/>
      <c r="D2093" s="108"/>
    </row>
    <row r="2094" spans="1:4" x14ac:dyDescent="0.25">
      <c r="A2094" s="108"/>
      <c r="D2094" s="108"/>
    </row>
    <row r="2095" spans="1:4" x14ac:dyDescent="0.25">
      <c r="A2095" s="108"/>
      <c r="D2095" s="108"/>
    </row>
    <row r="2096" spans="1:4" x14ac:dyDescent="0.25">
      <c r="A2096" s="108"/>
      <c r="D2096" s="108"/>
    </row>
    <row r="2097" spans="1:4" x14ac:dyDescent="0.25">
      <c r="A2097" s="108"/>
      <c r="D2097" s="108"/>
    </row>
    <row r="2098" spans="1:4" x14ac:dyDescent="0.25">
      <c r="A2098" s="108"/>
      <c r="D2098" s="108"/>
    </row>
    <row r="2099" spans="1:4" x14ac:dyDescent="0.25">
      <c r="A2099" s="108"/>
      <c r="D2099" s="108"/>
    </row>
    <row r="2100" spans="1:4" x14ac:dyDescent="0.25">
      <c r="A2100" s="108"/>
      <c r="D2100" s="108"/>
    </row>
    <row r="2101" spans="1:4" x14ac:dyDescent="0.25">
      <c r="A2101" s="108"/>
      <c r="D2101" s="108"/>
    </row>
    <row r="2102" spans="1:4" x14ac:dyDescent="0.25">
      <c r="A2102" s="108"/>
      <c r="D2102" s="108"/>
    </row>
    <row r="2103" spans="1:4" x14ac:dyDescent="0.25">
      <c r="A2103" s="108"/>
      <c r="D2103" s="108"/>
    </row>
    <row r="2104" spans="1:4" x14ac:dyDescent="0.25">
      <c r="A2104" s="108"/>
      <c r="D2104" s="108"/>
    </row>
    <row r="2105" spans="1:4" x14ac:dyDescent="0.25">
      <c r="A2105" s="108"/>
      <c r="D2105" s="108"/>
    </row>
    <row r="2106" spans="1:4" x14ac:dyDescent="0.25">
      <c r="A2106" s="108"/>
      <c r="D2106" s="108"/>
    </row>
    <row r="2107" spans="1:4" x14ac:dyDescent="0.25">
      <c r="A2107" s="108"/>
      <c r="D2107" s="108"/>
    </row>
    <row r="2108" spans="1:4" x14ac:dyDescent="0.25">
      <c r="A2108" s="108"/>
      <c r="D2108" s="108"/>
    </row>
    <row r="2109" spans="1:4" x14ac:dyDescent="0.25">
      <c r="A2109" s="108"/>
      <c r="D2109" s="108"/>
    </row>
    <row r="2110" spans="1:4" x14ac:dyDescent="0.25">
      <c r="A2110" s="108"/>
      <c r="D2110" s="108"/>
    </row>
    <row r="2111" spans="1:4" x14ac:dyDescent="0.25">
      <c r="A2111" s="108"/>
      <c r="D2111" s="108"/>
    </row>
    <row r="2112" spans="1:4" x14ac:dyDescent="0.25">
      <c r="A2112" s="108"/>
      <c r="D2112" s="108"/>
    </row>
    <row r="2113" spans="1:4" x14ac:dyDescent="0.25">
      <c r="A2113" s="108"/>
      <c r="D2113" s="108"/>
    </row>
    <row r="2114" spans="1:4" x14ac:dyDescent="0.25">
      <c r="A2114" s="108"/>
      <c r="D2114" s="108"/>
    </row>
    <row r="2115" spans="1:4" x14ac:dyDescent="0.25">
      <c r="A2115" s="108"/>
      <c r="D2115" s="108"/>
    </row>
    <row r="2116" spans="1:4" x14ac:dyDescent="0.25">
      <c r="A2116" s="108"/>
      <c r="D2116" s="108"/>
    </row>
    <row r="2117" spans="1:4" x14ac:dyDescent="0.25">
      <c r="A2117" s="108"/>
      <c r="D2117" s="108"/>
    </row>
    <row r="2118" spans="1:4" x14ac:dyDescent="0.25">
      <c r="A2118" s="108"/>
      <c r="D2118" s="108"/>
    </row>
    <row r="2119" spans="1:4" x14ac:dyDescent="0.25">
      <c r="A2119" s="108"/>
      <c r="D2119" s="108"/>
    </row>
    <row r="2120" spans="1:4" x14ac:dyDescent="0.25">
      <c r="A2120" s="108"/>
      <c r="D2120" s="108"/>
    </row>
    <row r="2121" spans="1:4" x14ac:dyDescent="0.25">
      <c r="A2121" s="108"/>
      <c r="D2121" s="108"/>
    </row>
    <row r="2122" spans="1:4" x14ac:dyDescent="0.25">
      <c r="A2122" s="108"/>
      <c r="D2122" s="108"/>
    </row>
    <row r="2123" spans="1:4" x14ac:dyDescent="0.25">
      <c r="A2123" s="108"/>
      <c r="D2123" s="108"/>
    </row>
    <row r="2124" spans="1:4" x14ac:dyDescent="0.25">
      <c r="A2124" s="108"/>
      <c r="D2124" s="108"/>
    </row>
    <row r="2125" spans="1:4" x14ac:dyDescent="0.25">
      <c r="A2125" s="108"/>
      <c r="D2125" s="108"/>
    </row>
    <row r="2126" spans="1:4" x14ac:dyDescent="0.25">
      <c r="A2126" s="108"/>
      <c r="D2126" s="108"/>
    </row>
    <row r="2127" spans="1:4" x14ac:dyDescent="0.25">
      <c r="A2127" s="108"/>
      <c r="D2127" s="108"/>
    </row>
    <row r="2128" spans="1:4" x14ac:dyDescent="0.25">
      <c r="A2128" s="108"/>
      <c r="D2128" s="108"/>
    </row>
    <row r="2129" spans="1:4" x14ac:dyDescent="0.25">
      <c r="A2129" s="108"/>
      <c r="D2129" s="108"/>
    </row>
    <row r="2130" spans="1:4" x14ac:dyDescent="0.25">
      <c r="A2130" s="108"/>
      <c r="D2130" s="108"/>
    </row>
    <row r="2131" spans="1:4" x14ac:dyDescent="0.25">
      <c r="A2131" s="108"/>
      <c r="D2131" s="108"/>
    </row>
    <row r="2132" spans="1:4" x14ac:dyDescent="0.25">
      <c r="A2132" s="108"/>
      <c r="D2132" s="108"/>
    </row>
    <row r="2133" spans="1:4" x14ac:dyDescent="0.25">
      <c r="A2133" s="108"/>
      <c r="D2133" s="108"/>
    </row>
    <row r="2134" spans="1:4" x14ac:dyDescent="0.25">
      <c r="A2134" s="108"/>
      <c r="D2134" s="108"/>
    </row>
    <row r="2135" spans="1:4" x14ac:dyDescent="0.25">
      <c r="A2135" s="108"/>
      <c r="D2135" s="108"/>
    </row>
    <row r="2136" spans="1:4" x14ac:dyDescent="0.25">
      <c r="A2136" s="108"/>
      <c r="D2136" s="108"/>
    </row>
    <row r="2137" spans="1:4" x14ac:dyDescent="0.25">
      <c r="A2137" s="108"/>
      <c r="D2137" s="108"/>
    </row>
    <row r="2138" spans="1:4" x14ac:dyDescent="0.25">
      <c r="A2138" s="108"/>
      <c r="D2138" s="108"/>
    </row>
    <row r="2139" spans="1:4" x14ac:dyDescent="0.25">
      <c r="A2139" s="108"/>
      <c r="D2139" s="108"/>
    </row>
    <row r="2140" spans="1:4" x14ac:dyDescent="0.25">
      <c r="A2140" s="108"/>
      <c r="D2140" s="108"/>
    </row>
    <row r="2141" spans="1:4" x14ac:dyDescent="0.25">
      <c r="A2141" s="108"/>
      <c r="D2141" s="108"/>
    </row>
    <row r="2142" spans="1:4" x14ac:dyDescent="0.25">
      <c r="A2142" s="108"/>
      <c r="D2142" s="108"/>
    </row>
    <row r="2143" spans="1:4" x14ac:dyDescent="0.25">
      <c r="A2143" s="108"/>
      <c r="D2143" s="108"/>
    </row>
    <row r="2144" spans="1:4" x14ac:dyDescent="0.25">
      <c r="A2144" s="108"/>
      <c r="D2144" s="108"/>
    </row>
    <row r="2145" spans="1:4" x14ac:dyDescent="0.25">
      <c r="A2145" s="108"/>
      <c r="D2145" s="108"/>
    </row>
    <row r="2146" spans="1:4" x14ac:dyDescent="0.25">
      <c r="A2146" s="108"/>
      <c r="D2146" s="108"/>
    </row>
    <row r="2147" spans="1:4" x14ac:dyDescent="0.25">
      <c r="A2147" s="108"/>
      <c r="D2147" s="108"/>
    </row>
    <row r="2148" spans="1:4" x14ac:dyDescent="0.25">
      <c r="A2148" s="108"/>
      <c r="D2148" s="108"/>
    </row>
    <row r="2149" spans="1:4" x14ac:dyDescent="0.25">
      <c r="A2149" s="108"/>
      <c r="D2149" s="108"/>
    </row>
    <row r="2150" spans="1:4" x14ac:dyDescent="0.25">
      <c r="A2150" s="108"/>
      <c r="D2150" s="108"/>
    </row>
    <row r="2151" spans="1:4" x14ac:dyDescent="0.25">
      <c r="A2151" s="108"/>
      <c r="D2151" s="108"/>
    </row>
    <row r="2152" spans="1:4" x14ac:dyDescent="0.25">
      <c r="A2152" s="108"/>
      <c r="D2152" s="108"/>
    </row>
    <row r="2153" spans="1:4" x14ac:dyDescent="0.25">
      <c r="A2153" s="108"/>
      <c r="D2153" s="108"/>
    </row>
    <row r="2154" spans="1:4" x14ac:dyDescent="0.25">
      <c r="A2154" s="108"/>
      <c r="D2154" s="108"/>
    </row>
    <row r="2155" spans="1:4" x14ac:dyDescent="0.25">
      <c r="A2155" s="108"/>
      <c r="D2155" s="108"/>
    </row>
    <row r="2156" spans="1:4" x14ac:dyDescent="0.25">
      <c r="A2156" s="108"/>
      <c r="D2156" s="108"/>
    </row>
    <row r="2157" spans="1:4" x14ac:dyDescent="0.25">
      <c r="A2157" s="108"/>
      <c r="D2157" s="108"/>
    </row>
    <row r="2158" spans="1:4" x14ac:dyDescent="0.25">
      <c r="A2158" s="108"/>
      <c r="D2158" s="108"/>
    </row>
    <row r="2159" spans="1:4" x14ac:dyDescent="0.25">
      <c r="A2159" s="108"/>
      <c r="D2159" s="108"/>
    </row>
    <row r="2160" spans="1:4" x14ac:dyDescent="0.25">
      <c r="A2160" s="108"/>
      <c r="D2160" s="108"/>
    </row>
    <row r="2161" spans="1:4" x14ac:dyDescent="0.25">
      <c r="A2161" s="108"/>
      <c r="D2161" s="108"/>
    </row>
    <row r="2162" spans="1:4" x14ac:dyDescent="0.25">
      <c r="A2162" s="108"/>
      <c r="D2162" s="108"/>
    </row>
    <row r="2163" spans="1:4" x14ac:dyDescent="0.25">
      <c r="A2163" s="108"/>
      <c r="D2163" s="108"/>
    </row>
    <row r="2164" spans="1:4" x14ac:dyDescent="0.25">
      <c r="A2164" s="108"/>
      <c r="D2164" s="108"/>
    </row>
    <row r="2165" spans="1:4" x14ac:dyDescent="0.25">
      <c r="A2165" s="108"/>
      <c r="D2165" s="108"/>
    </row>
    <row r="2166" spans="1:4" x14ac:dyDescent="0.25">
      <c r="A2166" s="108"/>
      <c r="D2166" s="108"/>
    </row>
    <row r="2167" spans="1:4" x14ac:dyDescent="0.25">
      <c r="A2167" s="108"/>
      <c r="D2167" s="108"/>
    </row>
    <row r="2168" spans="1:4" x14ac:dyDescent="0.25">
      <c r="A2168" s="108"/>
      <c r="D2168" s="108"/>
    </row>
    <row r="2169" spans="1:4" x14ac:dyDescent="0.25">
      <c r="A2169" s="108"/>
      <c r="D2169" s="108"/>
    </row>
    <row r="2170" spans="1:4" x14ac:dyDescent="0.25">
      <c r="A2170" s="108"/>
      <c r="D2170" s="108"/>
    </row>
    <row r="2171" spans="1:4" x14ac:dyDescent="0.25">
      <c r="A2171" s="108"/>
      <c r="D2171" s="108"/>
    </row>
    <row r="2172" spans="1:4" x14ac:dyDescent="0.25">
      <c r="A2172" s="108"/>
      <c r="D2172" s="108"/>
    </row>
    <row r="2173" spans="1:4" x14ac:dyDescent="0.25">
      <c r="A2173" s="108"/>
      <c r="D2173" s="108"/>
    </row>
    <row r="2174" spans="1:4" x14ac:dyDescent="0.25">
      <c r="A2174" s="108"/>
      <c r="D2174" s="108"/>
    </row>
    <row r="2175" spans="1:4" x14ac:dyDescent="0.25">
      <c r="A2175" s="108"/>
      <c r="D2175" s="108"/>
    </row>
    <row r="2176" spans="1:4" x14ac:dyDescent="0.25">
      <c r="A2176" s="108"/>
      <c r="D2176" s="108"/>
    </row>
    <row r="2177" spans="1:4" x14ac:dyDescent="0.25">
      <c r="A2177" s="108"/>
      <c r="D2177" s="108"/>
    </row>
    <row r="2178" spans="1:4" x14ac:dyDescent="0.25">
      <c r="A2178" s="108"/>
      <c r="D2178" s="108"/>
    </row>
    <row r="2179" spans="1:4" x14ac:dyDescent="0.25">
      <c r="A2179" s="108"/>
      <c r="D2179" s="108"/>
    </row>
    <row r="2180" spans="1:4" x14ac:dyDescent="0.25">
      <c r="A2180" s="108"/>
      <c r="D2180" s="108"/>
    </row>
    <row r="2181" spans="1:4" x14ac:dyDescent="0.25">
      <c r="A2181" s="108"/>
      <c r="D2181" s="108"/>
    </row>
    <row r="2182" spans="1:4" x14ac:dyDescent="0.25">
      <c r="A2182" s="108"/>
      <c r="D2182" s="108"/>
    </row>
    <row r="2183" spans="1:4" x14ac:dyDescent="0.25">
      <c r="A2183" s="108"/>
      <c r="D2183" s="108"/>
    </row>
    <row r="2184" spans="1:4" x14ac:dyDescent="0.25">
      <c r="A2184" s="108"/>
      <c r="D2184" s="108"/>
    </row>
    <row r="2185" spans="1:4" x14ac:dyDescent="0.25">
      <c r="A2185" s="108"/>
      <c r="D2185" s="108"/>
    </row>
    <row r="2186" spans="1:4" x14ac:dyDescent="0.25">
      <c r="A2186" s="108"/>
      <c r="D2186" s="108"/>
    </row>
    <row r="2187" spans="1:4" x14ac:dyDescent="0.25">
      <c r="A2187" s="108"/>
      <c r="D2187" s="108"/>
    </row>
    <row r="2188" spans="1:4" x14ac:dyDescent="0.25">
      <c r="A2188" s="108"/>
      <c r="D2188" s="108"/>
    </row>
    <row r="2189" spans="1:4" x14ac:dyDescent="0.25">
      <c r="A2189" s="108"/>
      <c r="D2189" s="108"/>
    </row>
    <row r="2190" spans="1:4" x14ac:dyDescent="0.25">
      <c r="A2190" s="108"/>
      <c r="D2190" s="108"/>
    </row>
    <row r="2191" spans="1:4" x14ac:dyDescent="0.25">
      <c r="A2191" s="108"/>
      <c r="D2191" s="108"/>
    </row>
    <row r="2192" spans="1:4" x14ac:dyDescent="0.25">
      <c r="A2192" s="108"/>
      <c r="D2192" s="108"/>
    </row>
    <row r="2193" spans="1:4" x14ac:dyDescent="0.25">
      <c r="A2193" s="108"/>
      <c r="D2193" s="108"/>
    </row>
    <row r="2194" spans="1:4" x14ac:dyDescent="0.25">
      <c r="A2194" s="108"/>
      <c r="D2194" s="108"/>
    </row>
    <row r="2195" spans="1:4" x14ac:dyDescent="0.25">
      <c r="A2195" s="108"/>
      <c r="D2195" s="108"/>
    </row>
    <row r="2196" spans="1:4" x14ac:dyDescent="0.25">
      <c r="A2196" s="108"/>
      <c r="D2196" s="108"/>
    </row>
    <row r="2197" spans="1:4" x14ac:dyDescent="0.25">
      <c r="A2197" s="108"/>
      <c r="D2197" s="108"/>
    </row>
    <row r="2198" spans="1:4" x14ac:dyDescent="0.25">
      <c r="A2198" s="108"/>
      <c r="D2198" s="108"/>
    </row>
    <row r="2199" spans="1:4" x14ac:dyDescent="0.25">
      <c r="A2199" s="108"/>
      <c r="D2199" s="108"/>
    </row>
    <row r="2200" spans="1:4" x14ac:dyDescent="0.25">
      <c r="A2200" s="108"/>
      <c r="D2200" s="108"/>
    </row>
    <row r="2201" spans="1:4" x14ac:dyDescent="0.25">
      <c r="A2201" s="108"/>
      <c r="D2201" s="108"/>
    </row>
    <row r="2202" spans="1:4" x14ac:dyDescent="0.25">
      <c r="A2202" s="108"/>
      <c r="D2202" s="108"/>
    </row>
    <row r="2203" spans="1:4" x14ac:dyDescent="0.25">
      <c r="A2203" s="108"/>
      <c r="D2203" s="108"/>
    </row>
    <row r="2204" spans="1:4" x14ac:dyDescent="0.25">
      <c r="A2204" s="108"/>
      <c r="D2204" s="108"/>
    </row>
    <row r="2205" spans="1:4" x14ac:dyDescent="0.25">
      <c r="A2205" s="108"/>
      <c r="D2205" s="108"/>
    </row>
    <row r="2206" spans="1:4" x14ac:dyDescent="0.25">
      <c r="A2206" s="108"/>
      <c r="D2206" s="108"/>
    </row>
    <row r="2207" spans="1:4" x14ac:dyDescent="0.25">
      <c r="A2207" s="108"/>
      <c r="D2207" s="108"/>
    </row>
    <row r="2208" spans="1:4" x14ac:dyDescent="0.25">
      <c r="A2208" s="108"/>
      <c r="D2208" s="108"/>
    </row>
    <row r="2209" spans="1:4" x14ac:dyDescent="0.25">
      <c r="A2209" s="108"/>
      <c r="D2209" s="108"/>
    </row>
    <row r="2210" spans="1:4" x14ac:dyDescent="0.25">
      <c r="A2210" s="108"/>
      <c r="D2210" s="108"/>
    </row>
    <row r="2211" spans="1:4" x14ac:dyDescent="0.25">
      <c r="A2211" s="108"/>
      <c r="D2211" s="108"/>
    </row>
    <row r="2212" spans="1:4" x14ac:dyDescent="0.25">
      <c r="A2212" s="108"/>
      <c r="D2212" s="108"/>
    </row>
    <row r="2213" spans="1:4" x14ac:dyDescent="0.25">
      <c r="A2213" s="108"/>
      <c r="D2213" s="108"/>
    </row>
    <row r="2214" spans="1:4" x14ac:dyDescent="0.25">
      <c r="A2214" s="108"/>
      <c r="D2214" s="108"/>
    </row>
    <row r="2215" spans="1:4" x14ac:dyDescent="0.25">
      <c r="A2215" s="108"/>
      <c r="D2215" s="108"/>
    </row>
    <row r="2216" spans="1:4" x14ac:dyDescent="0.25">
      <c r="A2216" s="108"/>
      <c r="D2216" s="108"/>
    </row>
    <row r="2217" spans="1:4" x14ac:dyDescent="0.25">
      <c r="A2217" s="108"/>
      <c r="D2217" s="108"/>
    </row>
    <row r="2218" spans="1:4" x14ac:dyDescent="0.25">
      <c r="A2218" s="108"/>
      <c r="D2218" s="108"/>
    </row>
    <row r="2219" spans="1:4" x14ac:dyDescent="0.25">
      <c r="A2219" s="108"/>
      <c r="D2219" s="108"/>
    </row>
    <row r="2220" spans="1:4" x14ac:dyDescent="0.25">
      <c r="A2220" s="108"/>
      <c r="D2220" s="108"/>
    </row>
    <row r="2221" spans="1:4" x14ac:dyDescent="0.25">
      <c r="A2221" s="108"/>
      <c r="D2221" s="108"/>
    </row>
    <row r="2222" spans="1:4" x14ac:dyDescent="0.25">
      <c r="A2222" s="108"/>
      <c r="D2222" s="108"/>
    </row>
    <row r="2223" spans="1:4" x14ac:dyDescent="0.25">
      <c r="A2223" s="108"/>
      <c r="D2223" s="108"/>
    </row>
    <row r="2224" spans="1:4" x14ac:dyDescent="0.25">
      <c r="A2224" s="108"/>
      <c r="D2224" s="108"/>
    </row>
    <row r="2225" spans="1:4" x14ac:dyDescent="0.25">
      <c r="A2225" s="108"/>
      <c r="D2225" s="108"/>
    </row>
    <row r="2226" spans="1:4" x14ac:dyDescent="0.25">
      <c r="A2226" s="108"/>
      <c r="D2226" s="108"/>
    </row>
    <row r="2227" spans="1:4" x14ac:dyDescent="0.25">
      <c r="A2227" s="108"/>
      <c r="D2227" s="108"/>
    </row>
    <row r="2228" spans="1:4" x14ac:dyDescent="0.25">
      <c r="A2228" s="108"/>
      <c r="D2228" s="108"/>
    </row>
    <row r="2229" spans="1:4" x14ac:dyDescent="0.25">
      <c r="A2229" s="108"/>
      <c r="D2229" s="108"/>
    </row>
    <row r="2230" spans="1:4" x14ac:dyDescent="0.25">
      <c r="A2230" s="108"/>
      <c r="D2230" s="108"/>
    </row>
    <row r="2231" spans="1:4" x14ac:dyDescent="0.25">
      <c r="A2231" s="108"/>
      <c r="D2231" s="108"/>
    </row>
    <row r="2232" spans="1:4" x14ac:dyDescent="0.25">
      <c r="A2232" s="108"/>
      <c r="D2232" s="108"/>
    </row>
    <row r="2233" spans="1:4" x14ac:dyDescent="0.25">
      <c r="A2233" s="108"/>
      <c r="D2233" s="108"/>
    </row>
    <row r="2234" spans="1:4" x14ac:dyDescent="0.25">
      <c r="A2234" s="108"/>
      <c r="D2234" s="108"/>
    </row>
    <row r="2235" spans="1:4" x14ac:dyDescent="0.25">
      <c r="A2235" s="108"/>
      <c r="D2235" s="108"/>
    </row>
    <row r="2236" spans="1:4" x14ac:dyDescent="0.25">
      <c r="A2236" s="108"/>
      <c r="D2236" s="108"/>
    </row>
    <row r="2237" spans="1:4" x14ac:dyDescent="0.25">
      <c r="A2237" s="108"/>
      <c r="D2237" s="108"/>
    </row>
    <row r="2238" spans="1:4" x14ac:dyDescent="0.25">
      <c r="A2238" s="108"/>
      <c r="D2238" s="108"/>
    </row>
    <row r="2239" spans="1:4" x14ac:dyDescent="0.25">
      <c r="A2239" s="108"/>
      <c r="D2239" s="108"/>
    </row>
    <row r="2240" spans="1:4" x14ac:dyDescent="0.25">
      <c r="A2240" s="108"/>
      <c r="D2240" s="108"/>
    </row>
    <row r="2241" spans="1:4" x14ac:dyDescent="0.25">
      <c r="A2241" s="108"/>
      <c r="D2241" s="108"/>
    </row>
    <row r="2242" spans="1:4" x14ac:dyDescent="0.25">
      <c r="A2242" s="108"/>
      <c r="D2242" s="108"/>
    </row>
    <row r="2243" spans="1:4" x14ac:dyDescent="0.25">
      <c r="A2243" s="108"/>
      <c r="D2243" s="108"/>
    </row>
    <row r="2244" spans="1:4" x14ac:dyDescent="0.25">
      <c r="A2244" s="108"/>
      <c r="D2244" s="108"/>
    </row>
    <row r="2245" spans="1:4" x14ac:dyDescent="0.25">
      <c r="A2245" s="108"/>
      <c r="D2245" s="108"/>
    </row>
    <row r="2246" spans="1:4" x14ac:dyDescent="0.25">
      <c r="A2246" s="108"/>
      <c r="D2246" s="108"/>
    </row>
    <row r="2247" spans="1:4" x14ac:dyDescent="0.25">
      <c r="A2247" s="108"/>
      <c r="D2247" s="108"/>
    </row>
    <row r="2248" spans="1:4" x14ac:dyDescent="0.25">
      <c r="A2248" s="108"/>
      <c r="D2248" s="108"/>
    </row>
    <row r="2249" spans="1:4" x14ac:dyDescent="0.25">
      <c r="A2249" s="108"/>
      <c r="D2249" s="108"/>
    </row>
    <row r="2250" spans="1:4" x14ac:dyDescent="0.25">
      <c r="A2250" s="108"/>
      <c r="D2250" s="108"/>
    </row>
    <row r="2251" spans="1:4" x14ac:dyDescent="0.25">
      <c r="A2251" s="108"/>
      <c r="D2251" s="108"/>
    </row>
    <row r="2252" spans="1:4" x14ac:dyDescent="0.25">
      <c r="A2252" s="108"/>
      <c r="D2252" s="108"/>
    </row>
    <row r="2253" spans="1:4" x14ac:dyDescent="0.25">
      <c r="A2253" s="108"/>
      <c r="D2253" s="108"/>
    </row>
    <row r="2254" spans="1:4" x14ac:dyDescent="0.25">
      <c r="A2254" s="108"/>
      <c r="D2254" s="108"/>
    </row>
    <row r="2255" spans="1:4" x14ac:dyDescent="0.25">
      <c r="A2255" s="108"/>
      <c r="D2255" s="108"/>
    </row>
    <row r="2256" spans="1:4" x14ac:dyDescent="0.25">
      <c r="A2256" s="108"/>
      <c r="D2256" s="108"/>
    </row>
    <row r="2257" spans="1:4" x14ac:dyDescent="0.25">
      <c r="A2257" s="108"/>
      <c r="D2257" s="108"/>
    </row>
    <row r="2258" spans="1:4" x14ac:dyDescent="0.25">
      <c r="A2258" s="108"/>
      <c r="D2258" s="108"/>
    </row>
    <row r="2259" spans="1:4" x14ac:dyDescent="0.25">
      <c r="A2259" s="108"/>
      <c r="D2259" s="108"/>
    </row>
    <row r="2260" spans="1:4" x14ac:dyDescent="0.25">
      <c r="A2260" s="108"/>
      <c r="D2260" s="108"/>
    </row>
    <row r="2261" spans="1:4" x14ac:dyDescent="0.25">
      <c r="A2261" s="108"/>
      <c r="D2261" s="108"/>
    </row>
    <row r="2262" spans="1:4" x14ac:dyDescent="0.25">
      <c r="A2262" s="108"/>
      <c r="D2262" s="108"/>
    </row>
    <row r="2263" spans="1:4" x14ac:dyDescent="0.25">
      <c r="A2263" s="108"/>
      <c r="D2263" s="108"/>
    </row>
    <row r="2264" spans="1:4" x14ac:dyDescent="0.25">
      <c r="A2264" s="108"/>
      <c r="D2264" s="108"/>
    </row>
    <row r="2265" spans="1:4" x14ac:dyDescent="0.25">
      <c r="A2265" s="108"/>
      <c r="D2265" s="108"/>
    </row>
    <row r="2266" spans="1:4" x14ac:dyDescent="0.25">
      <c r="A2266" s="108"/>
      <c r="D2266" s="108"/>
    </row>
    <row r="2267" spans="1:4" x14ac:dyDescent="0.25">
      <c r="A2267" s="108"/>
      <c r="D2267" s="108"/>
    </row>
    <row r="2268" spans="1:4" x14ac:dyDescent="0.25">
      <c r="A2268" s="108"/>
      <c r="D2268" s="108"/>
    </row>
    <row r="2269" spans="1:4" x14ac:dyDescent="0.25">
      <c r="A2269" s="108"/>
      <c r="D2269" s="108"/>
    </row>
    <row r="2270" spans="1:4" x14ac:dyDescent="0.25">
      <c r="A2270" s="108"/>
      <c r="D2270" s="108"/>
    </row>
    <row r="2271" spans="1:4" x14ac:dyDescent="0.25">
      <c r="A2271" s="108"/>
      <c r="D2271" s="108"/>
    </row>
    <row r="2272" spans="1:4" x14ac:dyDescent="0.25">
      <c r="A2272" s="108"/>
      <c r="D2272" s="108"/>
    </row>
    <row r="2273" spans="1:4" x14ac:dyDescent="0.25">
      <c r="A2273" s="108"/>
      <c r="D2273" s="108"/>
    </row>
    <row r="2274" spans="1:4" x14ac:dyDescent="0.25">
      <c r="A2274" s="108"/>
      <c r="D2274" s="108"/>
    </row>
    <row r="2275" spans="1:4" x14ac:dyDescent="0.25">
      <c r="A2275" s="108"/>
      <c r="D2275" s="108"/>
    </row>
    <row r="2276" spans="1:4" x14ac:dyDescent="0.25">
      <c r="A2276" s="108"/>
      <c r="D2276" s="108"/>
    </row>
    <row r="2277" spans="1:4" x14ac:dyDescent="0.25">
      <c r="A2277" s="108"/>
      <c r="D2277" s="108"/>
    </row>
    <row r="2278" spans="1:4" x14ac:dyDescent="0.25">
      <c r="A2278" s="108"/>
      <c r="D2278" s="108"/>
    </row>
    <row r="2279" spans="1:4" x14ac:dyDescent="0.25">
      <c r="A2279" s="108"/>
      <c r="D2279" s="108"/>
    </row>
    <row r="2280" spans="1:4" x14ac:dyDescent="0.25">
      <c r="A2280" s="108"/>
      <c r="D2280" s="108"/>
    </row>
    <row r="2281" spans="1:4" x14ac:dyDescent="0.25">
      <c r="A2281" s="108"/>
      <c r="D2281" s="108"/>
    </row>
    <row r="2282" spans="1:4" x14ac:dyDescent="0.25">
      <c r="A2282" s="108"/>
      <c r="D2282" s="108"/>
    </row>
    <row r="2283" spans="1:4" x14ac:dyDescent="0.25">
      <c r="A2283" s="108"/>
      <c r="D2283" s="108"/>
    </row>
    <row r="2284" spans="1:4" x14ac:dyDescent="0.25">
      <c r="A2284" s="108"/>
      <c r="D2284" s="108"/>
    </row>
    <row r="2285" spans="1:4" x14ac:dyDescent="0.25">
      <c r="A2285" s="108"/>
      <c r="D2285" s="108"/>
    </row>
    <row r="2286" spans="1:4" x14ac:dyDescent="0.25">
      <c r="A2286" s="108"/>
      <c r="D2286" s="108"/>
    </row>
    <row r="2287" spans="1:4" x14ac:dyDescent="0.25">
      <c r="A2287" s="108"/>
      <c r="D2287" s="108"/>
    </row>
    <row r="2288" spans="1:4" x14ac:dyDescent="0.25">
      <c r="A2288" s="108"/>
      <c r="D2288" s="108"/>
    </row>
    <row r="2289" spans="1:4" x14ac:dyDescent="0.25">
      <c r="A2289" s="108"/>
      <c r="D2289" s="108"/>
    </row>
    <row r="2290" spans="1:4" x14ac:dyDescent="0.25">
      <c r="A2290" s="108"/>
      <c r="D2290" s="108"/>
    </row>
    <row r="2291" spans="1:4" x14ac:dyDescent="0.25">
      <c r="A2291" s="108"/>
      <c r="D2291" s="108"/>
    </row>
    <row r="2292" spans="1:4" x14ac:dyDescent="0.25">
      <c r="A2292" s="108"/>
      <c r="D2292" s="108"/>
    </row>
    <row r="2293" spans="1:4" x14ac:dyDescent="0.25">
      <c r="A2293" s="108"/>
      <c r="D2293" s="108"/>
    </row>
    <row r="2294" spans="1:4" x14ac:dyDescent="0.25">
      <c r="A2294" s="108"/>
      <c r="D2294" s="108"/>
    </row>
    <row r="2295" spans="1:4" x14ac:dyDescent="0.25">
      <c r="A2295" s="108"/>
      <c r="D2295" s="108"/>
    </row>
    <row r="2296" spans="1:4" x14ac:dyDescent="0.25">
      <c r="A2296" s="108"/>
      <c r="D2296" s="108"/>
    </row>
    <row r="2297" spans="1:4" x14ac:dyDescent="0.25">
      <c r="A2297" s="108"/>
      <c r="D2297" s="108"/>
    </row>
    <row r="2298" spans="1:4" x14ac:dyDescent="0.25">
      <c r="A2298" s="108"/>
      <c r="D2298" s="108"/>
    </row>
    <row r="2299" spans="1:4" x14ac:dyDescent="0.25">
      <c r="A2299" s="108"/>
      <c r="D2299" s="108"/>
    </row>
    <row r="2300" spans="1:4" x14ac:dyDescent="0.25">
      <c r="A2300" s="108"/>
      <c r="D2300" s="108"/>
    </row>
    <row r="2301" spans="1:4" x14ac:dyDescent="0.25">
      <c r="A2301" s="108"/>
      <c r="D2301" s="108"/>
    </row>
    <row r="2302" spans="1:4" x14ac:dyDescent="0.25">
      <c r="A2302" s="108"/>
      <c r="D2302" s="108"/>
    </row>
    <row r="2303" spans="1:4" x14ac:dyDescent="0.25">
      <c r="A2303" s="108"/>
      <c r="D2303" s="108"/>
    </row>
    <row r="2304" spans="1:4" x14ac:dyDescent="0.25">
      <c r="A2304" s="108"/>
      <c r="D2304" s="108"/>
    </row>
    <row r="2305" spans="1:4" x14ac:dyDescent="0.25">
      <c r="A2305" s="108"/>
      <c r="D2305" s="108"/>
    </row>
    <row r="2306" spans="1:4" x14ac:dyDescent="0.25">
      <c r="A2306" s="108"/>
      <c r="D2306" s="108"/>
    </row>
    <row r="2307" spans="1:4" x14ac:dyDescent="0.25">
      <c r="A2307" s="108"/>
      <c r="D2307" s="108"/>
    </row>
    <row r="2308" spans="1:4" x14ac:dyDescent="0.25">
      <c r="A2308" s="108"/>
      <c r="D2308" s="108"/>
    </row>
    <row r="2309" spans="1:4" x14ac:dyDescent="0.25">
      <c r="A2309" s="108"/>
      <c r="D2309" s="108"/>
    </row>
    <row r="2310" spans="1:4" x14ac:dyDescent="0.25">
      <c r="A2310" s="108"/>
      <c r="D2310" s="108"/>
    </row>
    <row r="2311" spans="1:4" x14ac:dyDescent="0.25">
      <c r="A2311" s="108"/>
      <c r="D2311" s="108"/>
    </row>
    <row r="2312" spans="1:4" x14ac:dyDescent="0.25">
      <c r="A2312" s="108"/>
      <c r="D2312" s="108"/>
    </row>
    <row r="2313" spans="1:4" x14ac:dyDescent="0.25">
      <c r="A2313" s="108"/>
      <c r="D2313" s="108"/>
    </row>
    <row r="2314" spans="1:4" x14ac:dyDescent="0.25">
      <c r="A2314" s="108"/>
      <c r="D2314" s="108"/>
    </row>
    <row r="2315" spans="1:4" x14ac:dyDescent="0.25">
      <c r="A2315" s="108"/>
      <c r="D2315" s="108"/>
    </row>
    <row r="2316" spans="1:4" x14ac:dyDescent="0.25">
      <c r="A2316" s="108"/>
      <c r="D2316" s="108"/>
    </row>
    <row r="2317" spans="1:4" x14ac:dyDescent="0.25">
      <c r="A2317" s="108"/>
      <c r="D2317" s="108"/>
    </row>
    <row r="2318" spans="1:4" x14ac:dyDescent="0.25">
      <c r="A2318" s="108"/>
      <c r="D2318" s="108"/>
    </row>
    <row r="2319" spans="1:4" x14ac:dyDescent="0.25">
      <c r="A2319" s="108"/>
      <c r="D2319" s="108"/>
    </row>
    <row r="2320" spans="1:4" x14ac:dyDescent="0.25">
      <c r="A2320" s="108"/>
      <c r="D2320" s="108"/>
    </row>
    <row r="2321" spans="1:4" x14ac:dyDescent="0.25">
      <c r="A2321" s="108"/>
      <c r="D2321" s="108"/>
    </row>
    <row r="2322" spans="1:4" x14ac:dyDescent="0.25">
      <c r="A2322" s="108"/>
      <c r="D2322" s="108"/>
    </row>
    <row r="2323" spans="1:4" x14ac:dyDescent="0.25">
      <c r="A2323" s="108"/>
      <c r="D2323" s="108"/>
    </row>
    <row r="2324" spans="1:4" x14ac:dyDescent="0.25">
      <c r="A2324" s="108"/>
      <c r="D2324" s="108"/>
    </row>
    <row r="2325" spans="1:4" x14ac:dyDescent="0.25">
      <c r="A2325" s="108"/>
      <c r="D2325" s="108"/>
    </row>
    <row r="2326" spans="1:4" x14ac:dyDescent="0.25">
      <c r="A2326" s="108"/>
      <c r="D2326" s="108"/>
    </row>
    <row r="2327" spans="1:4" x14ac:dyDescent="0.25">
      <c r="A2327" s="108"/>
      <c r="D2327" s="108"/>
    </row>
    <row r="2328" spans="1:4" x14ac:dyDescent="0.25">
      <c r="A2328" s="108"/>
      <c r="D2328" s="108"/>
    </row>
    <row r="2329" spans="1:4" x14ac:dyDescent="0.25">
      <c r="A2329" s="108"/>
      <c r="D2329" s="108"/>
    </row>
    <row r="2330" spans="1:4" x14ac:dyDescent="0.25">
      <c r="A2330" s="108"/>
      <c r="D2330" s="108"/>
    </row>
    <row r="2331" spans="1:4" x14ac:dyDescent="0.25">
      <c r="A2331" s="108"/>
      <c r="D2331" s="108"/>
    </row>
    <row r="2332" spans="1:4" x14ac:dyDescent="0.25">
      <c r="A2332" s="108"/>
      <c r="D2332" s="108"/>
    </row>
    <row r="2333" spans="1:4" x14ac:dyDescent="0.25">
      <c r="A2333" s="108"/>
      <c r="D2333" s="108"/>
    </row>
    <row r="2334" spans="1:4" x14ac:dyDescent="0.25">
      <c r="A2334" s="108"/>
      <c r="D2334" s="108"/>
    </row>
    <row r="2335" spans="1:4" x14ac:dyDescent="0.25">
      <c r="A2335" s="108"/>
      <c r="D2335" s="108"/>
    </row>
    <row r="2336" spans="1:4" x14ac:dyDescent="0.25">
      <c r="A2336" s="108"/>
      <c r="D2336" s="108"/>
    </row>
    <row r="2337" spans="1:4" x14ac:dyDescent="0.25">
      <c r="A2337" s="108"/>
      <c r="D2337" s="108"/>
    </row>
    <row r="2338" spans="1:4" x14ac:dyDescent="0.25">
      <c r="A2338" s="108"/>
      <c r="D2338" s="108"/>
    </row>
    <row r="2339" spans="1:4" x14ac:dyDescent="0.25">
      <c r="A2339" s="108"/>
      <c r="D2339" s="108"/>
    </row>
    <row r="2340" spans="1:4" x14ac:dyDescent="0.25">
      <c r="A2340" s="108"/>
      <c r="D2340" s="108"/>
    </row>
    <row r="2341" spans="1:4" x14ac:dyDescent="0.25">
      <c r="A2341" s="108"/>
      <c r="D2341" s="108"/>
    </row>
    <row r="2342" spans="1:4" x14ac:dyDescent="0.25">
      <c r="A2342" s="108"/>
      <c r="D2342" s="108"/>
    </row>
    <row r="2343" spans="1:4" x14ac:dyDescent="0.25">
      <c r="A2343" s="108"/>
      <c r="D2343" s="108"/>
    </row>
    <row r="2344" spans="1:4" x14ac:dyDescent="0.25">
      <c r="A2344" s="108"/>
      <c r="D2344" s="108"/>
    </row>
    <row r="2345" spans="1:4" x14ac:dyDescent="0.25">
      <c r="A2345" s="108"/>
      <c r="D2345" s="108"/>
    </row>
    <row r="2346" spans="1:4" x14ac:dyDescent="0.25">
      <c r="A2346" s="108"/>
      <c r="D2346" s="108"/>
    </row>
    <row r="2347" spans="1:4" x14ac:dyDescent="0.25">
      <c r="A2347" s="108"/>
      <c r="D2347" s="108"/>
    </row>
    <row r="2348" spans="1:4" x14ac:dyDescent="0.25">
      <c r="A2348" s="108"/>
      <c r="D2348" s="108"/>
    </row>
    <row r="2349" spans="1:4" x14ac:dyDescent="0.25">
      <c r="A2349" s="108"/>
      <c r="D2349" s="108"/>
    </row>
    <row r="2350" spans="1:4" x14ac:dyDescent="0.25">
      <c r="A2350" s="108"/>
      <c r="D2350" s="108"/>
    </row>
    <row r="2351" spans="1:4" x14ac:dyDescent="0.25">
      <c r="A2351" s="108"/>
      <c r="D2351" s="108"/>
    </row>
    <row r="2352" spans="1:4" x14ac:dyDescent="0.25">
      <c r="A2352" s="108"/>
      <c r="D2352" s="108"/>
    </row>
    <row r="2353" spans="1:4" x14ac:dyDescent="0.25">
      <c r="A2353" s="108"/>
      <c r="D2353" s="108"/>
    </row>
    <row r="2354" spans="1:4" x14ac:dyDescent="0.25">
      <c r="A2354" s="108"/>
      <c r="D2354" s="108"/>
    </row>
    <row r="2355" spans="1:4" x14ac:dyDescent="0.25">
      <c r="A2355" s="108"/>
      <c r="D2355" s="108"/>
    </row>
    <row r="2356" spans="1:4" x14ac:dyDescent="0.25">
      <c r="A2356" s="108"/>
      <c r="D2356" s="108"/>
    </row>
    <row r="2357" spans="1:4" x14ac:dyDescent="0.25">
      <c r="A2357" s="108"/>
      <c r="D2357" s="108"/>
    </row>
    <row r="2358" spans="1:4" x14ac:dyDescent="0.25">
      <c r="A2358" s="108"/>
      <c r="D2358" s="108"/>
    </row>
    <row r="2359" spans="1:4" x14ac:dyDescent="0.25">
      <c r="A2359" s="108"/>
      <c r="D2359" s="108"/>
    </row>
    <row r="2360" spans="1:4" x14ac:dyDescent="0.25">
      <c r="A2360" s="108"/>
      <c r="D2360" s="108"/>
    </row>
    <row r="2361" spans="1:4" x14ac:dyDescent="0.25">
      <c r="A2361" s="108"/>
      <c r="D2361" s="108"/>
    </row>
    <row r="2362" spans="1:4" x14ac:dyDescent="0.25">
      <c r="A2362" s="108"/>
      <c r="D2362" s="108"/>
    </row>
    <row r="2363" spans="1:4" x14ac:dyDescent="0.25">
      <c r="A2363" s="108"/>
      <c r="D2363" s="108"/>
    </row>
    <row r="2364" spans="1:4" x14ac:dyDescent="0.25">
      <c r="A2364" s="108"/>
      <c r="D2364" s="108"/>
    </row>
    <row r="2365" spans="1:4" x14ac:dyDescent="0.25">
      <c r="A2365" s="108"/>
      <c r="D2365" s="108"/>
    </row>
    <row r="2366" spans="1:4" x14ac:dyDescent="0.25">
      <c r="A2366" s="108"/>
      <c r="D2366" s="108"/>
    </row>
    <row r="2367" spans="1:4" x14ac:dyDescent="0.25">
      <c r="A2367" s="108"/>
      <c r="D2367" s="108"/>
    </row>
    <row r="2368" spans="1:4" x14ac:dyDescent="0.25">
      <c r="A2368" s="108"/>
      <c r="D2368" s="108"/>
    </row>
    <row r="2369" spans="1:4" x14ac:dyDescent="0.25">
      <c r="A2369" s="108"/>
      <c r="D2369" s="108"/>
    </row>
    <row r="2370" spans="1:4" x14ac:dyDescent="0.25">
      <c r="A2370" s="108"/>
      <c r="D2370" s="108"/>
    </row>
    <row r="2371" spans="1:4" x14ac:dyDescent="0.25">
      <c r="A2371" s="108"/>
      <c r="D2371" s="108"/>
    </row>
    <row r="2372" spans="1:4" x14ac:dyDescent="0.25">
      <c r="A2372" s="108"/>
      <c r="D2372" s="108"/>
    </row>
    <row r="2373" spans="1:4" x14ac:dyDescent="0.25">
      <c r="A2373" s="108"/>
      <c r="D2373" s="108"/>
    </row>
    <row r="2374" spans="1:4" x14ac:dyDescent="0.25">
      <c r="A2374" s="108"/>
      <c r="D2374" s="108"/>
    </row>
    <row r="2375" spans="1:4" x14ac:dyDescent="0.25">
      <c r="A2375" s="108"/>
      <c r="D2375" s="108"/>
    </row>
    <row r="2376" spans="1:4" x14ac:dyDescent="0.25">
      <c r="A2376" s="108"/>
      <c r="D2376" s="108"/>
    </row>
    <row r="2377" spans="1:4" x14ac:dyDescent="0.25">
      <c r="A2377" s="108"/>
      <c r="D2377" s="108"/>
    </row>
    <row r="2378" spans="1:4" x14ac:dyDescent="0.25">
      <c r="A2378" s="108"/>
      <c r="D2378" s="108"/>
    </row>
    <row r="2379" spans="1:4" x14ac:dyDescent="0.25">
      <c r="A2379" s="108"/>
      <c r="D2379" s="108"/>
    </row>
    <row r="2380" spans="1:4" x14ac:dyDescent="0.25">
      <c r="A2380" s="108"/>
      <c r="D2380" s="108"/>
    </row>
    <row r="2381" spans="1:4" x14ac:dyDescent="0.25">
      <c r="A2381" s="108"/>
      <c r="D2381" s="108"/>
    </row>
    <row r="2382" spans="1:4" x14ac:dyDescent="0.25">
      <c r="A2382" s="108"/>
      <c r="D2382" s="108"/>
    </row>
    <row r="2383" spans="1:4" x14ac:dyDescent="0.25">
      <c r="A2383" s="108"/>
      <c r="D2383" s="108"/>
    </row>
    <row r="2384" spans="1:4" x14ac:dyDescent="0.25">
      <c r="A2384" s="108"/>
      <c r="D2384" s="108"/>
    </row>
    <row r="2385" spans="1:4" x14ac:dyDescent="0.25">
      <c r="A2385" s="108"/>
      <c r="D2385" s="108"/>
    </row>
    <row r="2386" spans="1:4" x14ac:dyDescent="0.25">
      <c r="A2386" s="108"/>
      <c r="D2386" s="108"/>
    </row>
    <row r="2387" spans="1:4" x14ac:dyDescent="0.25">
      <c r="A2387" s="108"/>
      <c r="D2387" s="108"/>
    </row>
    <row r="2388" spans="1:4" x14ac:dyDescent="0.25">
      <c r="A2388" s="108"/>
      <c r="D2388" s="108"/>
    </row>
    <row r="2389" spans="1:4" x14ac:dyDescent="0.25">
      <c r="A2389" s="108"/>
      <c r="D2389" s="108"/>
    </row>
    <row r="2390" spans="1:4" x14ac:dyDescent="0.25">
      <c r="A2390" s="108"/>
      <c r="D2390" s="108"/>
    </row>
    <row r="2391" spans="1:4" x14ac:dyDescent="0.25">
      <c r="A2391" s="108"/>
      <c r="D2391" s="108"/>
    </row>
    <row r="2392" spans="1:4" x14ac:dyDescent="0.25">
      <c r="A2392" s="108"/>
      <c r="D2392" s="108"/>
    </row>
    <row r="2393" spans="1:4" x14ac:dyDescent="0.25">
      <c r="A2393" s="108"/>
      <c r="D2393" s="108"/>
    </row>
    <row r="2394" spans="1:4" x14ac:dyDescent="0.25">
      <c r="A2394" s="108"/>
      <c r="D2394" s="108"/>
    </row>
    <row r="2395" spans="1:4" x14ac:dyDescent="0.25">
      <c r="A2395" s="108"/>
      <c r="D2395" s="108"/>
    </row>
    <row r="2396" spans="1:4" x14ac:dyDescent="0.25">
      <c r="A2396" s="108"/>
      <c r="D2396" s="108"/>
    </row>
    <row r="2397" spans="1:4" x14ac:dyDescent="0.25">
      <c r="A2397" s="108"/>
      <c r="D2397" s="108"/>
    </row>
    <row r="2398" spans="1:4" x14ac:dyDescent="0.25">
      <c r="A2398" s="108"/>
      <c r="D2398" s="108"/>
    </row>
    <row r="2399" spans="1:4" x14ac:dyDescent="0.25">
      <c r="A2399" s="108"/>
      <c r="D2399" s="108"/>
    </row>
    <row r="2400" spans="1:4" x14ac:dyDescent="0.25">
      <c r="A2400" s="108"/>
      <c r="D2400" s="108"/>
    </row>
    <row r="2401" spans="1:4" x14ac:dyDescent="0.25">
      <c r="A2401" s="108"/>
      <c r="D2401" s="108"/>
    </row>
    <row r="2402" spans="1:4" x14ac:dyDescent="0.25">
      <c r="A2402" s="108"/>
      <c r="D2402" s="108"/>
    </row>
    <row r="2403" spans="1:4" x14ac:dyDescent="0.25">
      <c r="A2403" s="108"/>
      <c r="D2403" s="108"/>
    </row>
    <row r="2404" spans="1:4" x14ac:dyDescent="0.25">
      <c r="A2404" s="108"/>
      <c r="D2404" s="108"/>
    </row>
    <row r="2405" spans="1:4" x14ac:dyDescent="0.25">
      <c r="A2405" s="108"/>
      <c r="D2405" s="108"/>
    </row>
    <row r="2406" spans="1:4" x14ac:dyDescent="0.25">
      <c r="A2406" s="108"/>
      <c r="D2406" s="108"/>
    </row>
    <row r="2407" spans="1:4" x14ac:dyDescent="0.25">
      <c r="A2407" s="108"/>
      <c r="D2407" s="108"/>
    </row>
    <row r="2408" spans="1:4" x14ac:dyDescent="0.25">
      <c r="A2408" s="108"/>
      <c r="D2408" s="108"/>
    </row>
    <row r="2409" spans="1:4" x14ac:dyDescent="0.25">
      <c r="A2409" s="108"/>
      <c r="D2409" s="108"/>
    </row>
    <row r="2410" spans="1:4" x14ac:dyDescent="0.25">
      <c r="A2410" s="108"/>
      <c r="D2410" s="108"/>
    </row>
    <row r="2411" spans="1:4" x14ac:dyDescent="0.25">
      <c r="A2411" s="108"/>
      <c r="D2411" s="108"/>
    </row>
    <row r="2412" spans="1:4" x14ac:dyDescent="0.25">
      <c r="A2412" s="108"/>
      <c r="D2412" s="108"/>
    </row>
    <row r="2413" spans="1:4" x14ac:dyDescent="0.25">
      <c r="A2413" s="108"/>
      <c r="D2413" s="108"/>
    </row>
    <row r="2414" spans="1:4" x14ac:dyDescent="0.25">
      <c r="A2414" s="108"/>
      <c r="D2414" s="108"/>
    </row>
    <row r="2415" spans="1:4" x14ac:dyDescent="0.25">
      <c r="A2415" s="108"/>
      <c r="D2415" s="108"/>
    </row>
    <row r="2416" spans="1:4" x14ac:dyDescent="0.25">
      <c r="A2416" s="108"/>
      <c r="D2416" s="108"/>
    </row>
    <row r="2417" spans="1:4" x14ac:dyDescent="0.25">
      <c r="A2417" s="108"/>
      <c r="D2417" s="108"/>
    </row>
    <row r="2418" spans="1:4" x14ac:dyDescent="0.25">
      <c r="A2418" s="108"/>
      <c r="D2418" s="108"/>
    </row>
    <row r="2419" spans="1:4" x14ac:dyDescent="0.25">
      <c r="A2419" s="108"/>
      <c r="D2419" s="108"/>
    </row>
    <row r="2420" spans="1:4" x14ac:dyDescent="0.25">
      <c r="A2420" s="108"/>
      <c r="D2420" s="108"/>
    </row>
    <row r="2421" spans="1:4" x14ac:dyDescent="0.25">
      <c r="A2421" s="108"/>
      <c r="D2421" s="108"/>
    </row>
    <row r="2422" spans="1:4" x14ac:dyDescent="0.25">
      <c r="A2422" s="108"/>
      <c r="D2422" s="108"/>
    </row>
    <row r="2423" spans="1:4" x14ac:dyDescent="0.25">
      <c r="A2423" s="108"/>
      <c r="D2423" s="108"/>
    </row>
    <row r="2424" spans="1:4" x14ac:dyDescent="0.25">
      <c r="A2424" s="108"/>
      <c r="D2424" s="108"/>
    </row>
    <row r="2425" spans="1:4" x14ac:dyDescent="0.25">
      <c r="A2425" s="108"/>
      <c r="D2425" s="108"/>
    </row>
    <row r="2426" spans="1:4" x14ac:dyDescent="0.25">
      <c r="A2426" s="108"/>
      <c r="D2426" s="108"/>
    </row>
    <row r="2427" spans="1:4" x14ac:dyDescent="0.25">
      <c r="A2427" s="108"/>
      <c r="D2427" s="108"/>
    </row>
    <row r="2428" spans="1:4" x14ac:dyDescent="0.25">
      <c r="A2428" s="108"/>
      <c r="D2428" s="108"/>
    </row>
    <row r="2429" spans="1:4" x14ac:dyDescent="0.25">
      <c r="A2429" s="108"/>
      <c r="D2429" s="108"/>
    </row>
    <row r="2430" spans="1:4" x14ac:dyDescent="0.25">
      <c r="A2430" s="108"/>
      <c r="D2430" s="108"/>
    </row>
    <row r="2431" spans="1:4" x14ac:dyDescent="0.25">
      <c r="A2431" s="108"/>
      <c r="D2431" s="108"/>
    </row>
    <row r="2432" spans="1:4" x14ac:dyDescent="0.25">
      <c r="A2432" s="108"/>
      <c r="D2432" s="108"/>
    </row>
    <row r="2433" spans="1:4" x14ac:dyDescent="0.25">
      <c r="A2433" s="108"/>
      <c r="D2433" s="108"/>
    </row>
    <row r="2434" spans="1:4" x14ac:dyDescent="0.25">
      <c r="A2434" s="108"/>
      <c r="D2434" s="108"/>
    </row>
    <row r="2435" spans="1:4" x14ac:dyDescent="0.25">
      <c r="A2435" s="108"/>
      <c r="D2435" s="108"/>
    </row>
    <row r="2436" spans="1:4" x14ac:dyDescent="0.25">
      <c r="A2436" s="108"/>
      <c r="D2436" s="108"/>
    </row>
    <row r="2437" spans="1:4" x14ac:dyDescent="0.25">
      <c r="A2437" s="108"/>
      <c r="D2437" s="108"/>
    </row>
    <row r="2438" spans="1:4" x14ac:dyDescent="0.25">
      <c r="A2438" s="108"/>
      <c r="D2438" s="108"/>
    </row>
    <row r="2439" spans="1:4" x14ac:dyDescent="0.25">
      <c r="A2439" s="108"/>
      <c r="D2439" s="108"/>
    </row>
    <row r="2440" spans="1:4" x14ac:dyDescent="0.25">
      <c r="A2440" s="108"/>
      <c r="D2440" s="108"/>
    </row>
    <row r="2441" spans="1:4" x14ac:dyDescent="0.25">
      <c r="A2441" s="108"/>
      <c r="D2441" s="108"/>
    </row>
    <row r="2442" spans="1:4" x14ac:dyDescent="0.25">
      <c r="A2442" s="108"/>
      <c r="D2442" s="108"/>
    </row>
    <row r="2443" spans="1:4" x14ac:dyDescent="0.25">
      <c r="A2443" s="108"/>
      <c r="D2443" s="108"/>
    </row>
    <row r="2444" spans="1:4" x14ac:dyDescent="0.25">
      <c r="A2444" s="108"/>
      <c r="D2444" s="108"/>
    </row>
    <row r="2445" spans="1:4" x14ac:dyDescent="0.25">
      <c r="A2445" s="108"/>
      <c r="D2445" s="108"/>
    </row>
    <row r="2446" spans="1:4" x14ac:dyDescent="0.25">
      <c r="A2446" s="108"/>
      <c r="D2446" s="108"/>
    </row>
    <row r="2447" spans="1:4" x14ac:dyDescent="0.25">
      <c r="A2447" s="108"/>
      <c r="D2447" s="108"/>
    </row>
    <row r="2448" spans="1:4" x14ac:dyDescent="0.25">
      <c r="A2448" s="108"/>
      <c r="D2448" s="108"/>
    </row>
    <row r="2449" spans="1:4" x14ac:dyDescent="0.25">
      <c r="A2449" s="108"/>
      <c r="D2449" s="108"/>
    </row>
    <row r="2450" spans="1:4" x14ac:dyDescent="0.25">
      <c r="A2450" s="108"/>
      <c r="D2450" s="108"/>
    </row>
    <row r="2451" spans="1:4" x14ac:dyDescent="0.25">
      <c r="A2451" s="108"/>
      <c r="D2451" s="108"/>
    </row>
    <row r="2452" spans="1:4" x14ac:dyDescent="0.25">
      <c r="A2452" s="108"/>
      <c r="D2452" s="108"/>
    </row>
    <row r="2453" spans="1:4" x14ac:dyDescent="0.25">
      <c r="A2453" s="108"/>
      <c r="D2453" s="108"/>
    </row>
    <row r="2454" spans="1:4" x14ac:dyDescent="0.25">
      <c r="A2454" s="108"/>
      <c r="D2454" s="108"/>
    </row>
    <row r="2455" spans="1:4" x14ac:dyDescent="0.25">
      <c r="A2455" s="108"/>
      <c r="D2455" s="108"/>
    </row>
    <row r="2456" spans="1:4" x14ac:dyDescent="0.25">
      <c r="A2456" s="108"/>
      <c r="D2456" s="108"/>
    </row>
    <row r="2457" spans="1:4" x14ac:dyDescent="0.25">
      <c r="A2457" s="108"/>
      <c r="D2457" s="108"/>
    </row>
    <row r="2458" spans="1:4" x14ac:dyDescent="0.25">
      <c r="A2458" s="108"/>
      <c r="D2458" s="108"/>
    </row>
    <row r="2459" spans="1:4" x14ac:dyDescent="0.25">
      <c r="A2459" s="108"/>
      <c r="D2459" s="108"/>
    </row>
    <row r="2460" spans="1:4" x14ac:dyDescent="0.25">
      <c r="A2460" s="108"/>
      <c r="D2460" s="108"/>
    </row>
    <row r="2461" spans="1:4" x14ac:dyDescent="0.25">
      <c r="A2461" s="108"/>
      <c r="D2461" s="108"/>
    </row>
    <row r="2462" spans="1:4" x14ac:dyDescent="0.25">
      <c r="A2462" s="108"/>
      <c r="D2462" s="108"/>
    </row>
    <row r="2463" spans="1:4" x14ac:dyDescent="0.25">
      <c r="A2463" s="108"/>
      <c r="D2463" s="108"/>
    </row>
    <row r="2464" spans="1:4" x14ac:dyDescent="0.25">
      <c r="A2464" s="108"/>
      <c r="D2464" s="108"/>
    </row>
    <row r="2465" spans="1:4" x14ac:dyDescent="0.25">
      <c r="A2465" s="108"/>
      <c r="D2465" s="108"/>
    </row>
    <row r="2466" spans="1:4" x14ac:dyDescent="0.25">
      <c r="A2466" s="108"/>
      <c r="D2466" s="108"/>
    </row>
    <row r="2467" spans="1:4" x14ac:dyDescent="0.25">
      <c r="A2467" s="108"/>
      <c r="D2467" s="108"/>
    </row>
    <row r="2468" spans="1:4" x14ac:dyDescent="0.25">
      <c r="A2468" s="108"/>
      <c r="D2468" s="108"/>
    </row>
    <row r="2469" spans="1:4" x14ac:dyDescent="0.25">
      <c r="A2469" s="108"/>
      <c r="D2469" s="108"/>
    </row>
    <row r="2470" spans="1:4" x14ac:dyDescent="0.25">
      <c r="A2470" s="108"/>
      <c r="D2470" s="108"/>
    </row>
    <row r="2471" spans="1:4" x14ac:dyDescent="0.25">
      <c r="A2471" s="108"/>
      <c r="D2471" s="108"/>
    </row>
    <row r="2472" spans="1:4" x14ac:dyDescent="0.25">
      <c r="A2472" s="108"/>
      <c r="D2472" s="108"/>
    </row>
    <row r="2473" spans="1:4" x14ac:dyDescent="0.25">
      <c r="A2473" s="108"/>
      <c r="D2473" s="108"/>
    </row>
    <row r="2474" spans="1:4" x14ac:dyDescent="0.25">
      <c r="A2474" s="108"/>
      <c r="D2474" s="108"/>
    </row>
    <row r="2475" spans="1:4" x14ac:dyDescent="0.25">
      <c r="A2475" s="108"/>
      <c r="D2475" s="108"/>
    </row>
    <row r="2476" spans="1:4" x14ac:dyDescent="0.25">
      <c r="A2476" s="108"/>
      <c r="D2476" s="108"/>
    </row>
    <row r="2477" spans="1:4" x14ac:dyDescent="0.25">
      <c r="A2477" s="108"/>
      <c r="D2477" s="108"/>
    </row>
    <row r="2478" spans="1:4" x14ac:dyDescent="0.25">
      <c r="A2478" s="108"/>
      <c r="D2478" s="108"/>
    </row>
    <row r="2479" spans="1:4" x14ac:dyDescent="0.25">
      <c r="A2479" s="108"/>
      <c r="D2479" s="108"/>
    </row>
    <row r="2480" spans="1:4" x14ac:dyDescent="0.25">
      <c r="A2480" s="108"/>
      <c r="D2480" s="108"/>
    </row>
    <row r="2481" spans="1:4" x14ac:dyDescent="0.25">
      <c r="A2481" s="108"/>
      <c r="D2481" s="108"/>
    </row>
    <row r="2482" spans="1:4" x14ac:dyDescent="0.25">
      <c r="A2482" s="108"/>
      <c r="D2482" s="108"/>
    </row>
    <row r="2483" spans="1:4" x14ac:dyDescent="0.25">
      <c r="A2483" s="108"/>
      <c r="D2483" s="108"/>
    </row>
    <row r="2484" spans="1:4" x14ac:dyDescent="0.25">
      <c r="A2484" s="108"/>
      <c r="D2484" s="108"/>
    </row>
    <row r="2485" spans="1:4" x14ac:dyDescent="0.25">
      <c r="A2485" s="108"/>
      <c r="D2485" s="108"/>
    </row>
    <row r="2486" spans="1:4" x14ac:dyDescent="0.25">
      <c r="A2486" s="108"/>
      <c r="D2486" s="108"/>
    </row>
    <row r="2487" spans="1:4" x14ac:dyDescent="0.25">
      <c r="A2487" s="108"/>
      <c r="D2487" s="108"/>
    </row>
    <row r="2488" spans="1:4" x14ac:dyDescent="0.25">
      <c r="A2488" s="108"/>
      <c r="D2488" s="108"/>
    </row>
    <row r="2489" spans="1:4" x14ac:dyDescent="0.25">
      <c r="A2489" s="108"/>
      <c r="D2489" s="108"/>
    </row>
    <row r="2490" spans="1:4" x14ac:dyDescent="0.25">
      <c r="A2490" s="108"/>
      <c r="D2490" s="108"/>
    </row>
    <row r="2491" spans="1:4" x14ac:dyDescent="0.25">
      <c r="A2491" s="108"/>
      <c r="D2491" s="108"/>
    </row>
    <row r="2492" spans="1:4" x14ac:dyDescent="0.25">
      <c r="A2492" s="108"/>
      <c r="D2492" s="108"/>
    </row>
    <row r="2493" spans="1:4" x14ac:dyDescent="0.25">
      <c r="A2493" s="108"/>
      <c r="D2493" s="108"/>
    </row>
    <row r="2494" spans="1:4" x14ac:dyDescent="0.25">
      <c r="A2494" s="108"/>
      <c r="D2494" s="108"/>
    </row>
    <row r="2495" spans="1:4" x14ac:dyDescent="0.25">
      <c r="A2495" s="108"/>
      <c r="D2495" s="108"/>
    </row>
    <row r="2496" spans="1:4" x14ac:dyDescent="0.25">
      <c r="A2496" s="108"/>
      <c r="D2496" s="108"/>
    </row>
    <row r="2497" spans="1:4" x14ac:dyDescent="0.25">
      <c r="A2497" s="108"/>
      <c r="D2497" s="108"/>
    </row>
    <row r="2498" spans="1:4" x14ac:dyDescent="0.25">
      <c r="A2498" s="108"/>
      <c r="D2498" s="108"/>
    </row>
    <row r="2499" spans="1:4" x14ac:dyDescent="0.25">
      <c r="A2499" s="108"/>
      <c r="D2499" s="108"/>
    </row>
    <row r="2500" spans="1:4" x14ac:dyDescent="0.25">
      <c r="A2500" s="108"/>
      <c r="D2500" s="108"/>
    </row>
    <row r="2501" spans="1:4" x14ac:dyDescent="0.25">
      <c r="A2501" s="108"/>
      <c r="D2501" s="108"/>
    </row>
    <row r="2502" spans="1:4" x14ac:dyDescent="0.25">
      <c r="A2502" s="108"/>
      <c r="D2502" s="108"/>
    </row>
    <row r="2503" spans="1:4" x14ac:dyDescent="0.25">
      <c r="A2503" s="108"/>
      <c r="D2503" s="108"/>
    </row>
    <row r="2504" spans="1:4" x14ac:dyDescent="0.25">
      <c r="A2504" s="108"/>
      <c r="D2504" s="108"/>
    </row>
    <row r="2505" spans="1:4" x14ac:dyDescent="0.25">
      <c r="A2505" s="108"/>
      <c r="D2505" s="108"/>
    </row>
    <row r="2506" spans="1:4" x14ac:dyDescent="0.25">
      <c r="A2506" s="108"/>
      <c r="D2506" s="108"/>
    </row>
    <row r="2507" spans="1:4" x14ac:dyDescent="0.25">
      <c r="A2507" s="108"/>
      <c r="D2507" s="108"/>
    </row>
    <row r="2508" spans="1:4" x14ac:dyDescent="0.25">
      <c r="A2508" s="108"/>
      <c r="D2508" s="108"/>
    </row>
    <row r="2509" spans="1:4" x14ac:dyDescent="0.25">
      <c r="A2509" s="108"/>
      <c r="D2509" s="108"/>
    </row>
    <row r="2510" spans="1:4" x14ac:dyDescent="0.25">
      <c r="A2510" s="108"/>
      <c r="D2510" s="108"/>
    </row>
    <row r="2511" spans="1:4" x14ac:dyDescent="0.25">
      <c r="A2511" s="108"/>
      <c r="D2511" s="108"/>
    </row>
    <row r="2512" spans="1:4" x14ac:dyDescent="0.25">
      <c r="A2512" s="108"/>
      <c r="D2512" s="108"/>
    </row>
    <row r="2513" spans="1:4" x14ac:dyDescent="0.25">
      <c r="A2513" s="108"/>
      <c r="D2513" s="108"/>
    </row>
    <row r="2514" spans="1:4" x14ac:dyDescent="0.25">
      <c r="A2514" s="108"/>
      <c r="D2514" s="108"/>
    </row>
    <row r="2515" spans="1:4" x14ac:dyDescent="0.25">
      <c r="A2515" s="108"/>
      <c r="D2515" s="108"/>
    </row>
    <row r="2516" spans="1:4" x14ac:dyDescent="0.25">
      <c r="A2516" s="108"/>
      <c r="D2516" s="108"/>
    </row>
    <row r="2517" spans="1:4" x14ac:dyDescent="0.25">
      <c r="A2517" s="108"/>
      <c r="D2517" s="108"/>
    </row>
    <row r="2518" spans="1:4" x14ac:dyDescent="0.25">
      <c r="A2518" s="108"/>
      <c r="D2518" s="108"/>
    </row>
    <row r="2519" spans="1:4" x14ac:dyDescent="0.25">
      <c r="A2519" s="108"/>
      <c r="D2519" s="108"/>
    </row>
    <row r="2520" spans="1:4" x14ac:dyDescent="0.25">
      <c r="A2520" s="108"/>
      <c r="D2520" s="108"/>
    </row>
    <row r="2521" spans="1:4" x14ac:dyDescent="0.25">
      <c r="A2521" s="108"/>
      <c r="D2521" s="108"/>
    </row>
    <row r="2522" spans="1:4" x14ac:dyDescent="0.25">
      <c r="A2522" s="108"/>
      <c r="D2522" s="108"/>
    </row>
    <row r="2523" spans="1:4" x14ac:dyDescent="0.25">
      <c r="A2523" s="108"/>
      <c r="D2523" s="108"/>
    </row>
    <row r="2524" spans="1:4" x14ac:dyDescent="0.25">
      <c r="A2524" s="108"/>
      <c r="D2524" s="108"/>
    </row>
    <row r="2525" spans="1:4" x14ac:dyDescent="0.25">
      <c r="A2525" s="108"/>
      <c r="D2525" s="108"/>
    </row>
    <row r="2526" spans="1:4" x14ac:dyDescent="0.25">
      <c r="A2526" s="108"/>
      <c r="D2526" s="108"/>
    </row>
    <row r="2527" spans="1:4" x14ac:dyDescent="0.25">
      <c r="A2527" s="108"/>
      <c r="D2527" s="108"/>
    </row>
    <row r="2528" spans="1:4" x14ac:dyDescent="0.25">
      <c r="A2528" s="108"/>
      <c r="D2528" s="108"/>
    </row>
    <row r="2529" spans="1:4" x14ac:dyDescent="0.25">
      <c r="A2529" s="108"/>
      <c r="D2529" s="108"/>
    </row>
    <row r="2530" spans="1:4" x14ac:dyDescent="0.25">
      <c r="A2530" s="108"/>
      <c r="D2530" s="108"/>
    </row>
    <row r="2531" spans="1:4" x14ac:dyDescent="0.25">
      <c r="A2531" s="108"/>
      <c r="D2531" s="108"/>
    </row>
    <row r="2532" spans="1:4" x14ac:dyDescent="0.25">
      <c r="A2532" s="108"/>
      <c r="D2532" s="108"/>
    </row>
    <row r="2533" spans="1:4" x14ac:dyDescent="0.25">
      <c r="A2533" s="108"/>
      <c r="D2533" s="108"/>
    </row>
    <row r="2534" spans="1:4" x14ac:dyDescent="0.25">
      <c r="A2534" s="108"/>
      <c r="D2534" s="108"/>
    </row>
    <row r="2535" spans="1:4" x14ac:dyDescent="0.25">
      <c r="A2535" s="108"/>
      <c r="D2535" s="108"/>
    </row>
    <row r="2536" spans="1:4" x14ac:dyDescent="0.25">
      <c r="A2536" s="108"/>
      <c r="D2536" s="108"/>
    </row>
    <row r="2537" spans="1:4" x14ac:dyDescent="0.25">
      <c r="A2537" s="108"/>
      <c r="D2537" s="108"/>
    </row>
    <row r="2538" spans="1:4" x14ac:dyDescent="0.25">
      <c r="A2538" s="108"/>
      <c r="D2538" s="108"/>
    </row>
    <row r="2539" spans="1:4" x14ac:dyDescent="0.25">
      <c r="A2539" s="108"/>
      <c r="D2539" s="108"/>
    </row>
    <row r="2540" spans="1:4" x14ac:dyDescent="0.25">
      <c r="A2540" s="108"/>
      <c r="D2540" s="108"/>
    </row>
    <row r="2541" spans="1:4" x14ac:dyDescent="0.25">
      <c r="A2541" s="108"/>
      <c r="D2541" s="108"/>
    </row>
    <row r="2542" spans="1:4" x14ac:dyDescent="0.25">
      <c r="A2542" s="108"/>
      <c r="D2542" s="108"/>
    </row>
    <row r="2543" spans="1:4" x14ac:dyDescent="0.25">
      <c r="A2543" s="108"/>
      <c r="D2543" s="108"/>
    </row>
    <row r="2544" spans="1:4" x14ac:dyDescent="0.25">
      <c r="A2544" s="108"/>
      <c r="D2544" s="108"/>
    </row>
    <row r="2545" spans="1:4" x14ac:dyDescent="0.25">
      <c r="A2545" s="108"/>
      <c r="D2545" s="108"/>
    </row>
    <row r="2546" spans="1:4" x14ac:dyDescent="0.25">
      <c r="A2546" s="108"/>
      <c r="D2546" s="108"/>
    </row>
    <row r="2547" spans="1:4" x14ac:dyDescent="0.25">
      <c r="A2547" s="108"/>
      <c r="D2547" s="108"/>
    </row>
    <row r="2548" spans="1:4" x14ac:dyDescent="0.25">
      <c r="A2548" s="108"/>
      <c r="D2548" s="108"/>
    </row>
    <row r="2549" spans="1:4" x14ac:dyDescent="0.25">
      <c r="A2549" s="108"/>
      <c r="D2549" s="108"/>
    </row>
    <row r="2550" spans="1:4" x14ac:dyDescent="0.25">
      <c r="A2550" s="108"/>
      <c r="D2550" s="108"/>
    </row>
    <row r="2551" spans="1:4" x14ac:dyDescent="0.25">
      <c r="A2551" s="108"/>
      <c r="D2551" s="108"/>
    </row>
    <row r="2552" spans="1:4" x14ac:dyDescent="0.25">
      <c r="A2552" s="108"/>
      <c r="D2552" s="108"/>
    </row>
    <row r="2553" spans="1:4" x14ac:dyDescent="0.25">
      <c r="A2553" s="108"/>
      <c r="D2553" s="108"/>
    </row>
    <row r="2554" spans="1:4" x14ac:dyDescent="0.25">
      <c r="A2554" s="108"/>
      <c r="D2554" s="108"/>
    </row>
    <row r="2555" spans="1:4" x14ac:dyDescent="0.25">
      <c r="A2555" s="108"/>
      <c r="D2555" s="108"/>
    </row>
    <row r="2556" spans="1:4" x14ac:dyDescent="0.25">
      <c r="A2556" s="108"/>
      <c r="D2556" s="108"/>
    </row>
    <row r="2557" spans="1:4" x14ac:dyDescent="0.25">
      <c r="A2557" s="108"/>
      <c r="D2557" s="108"/>
    </row>
    <row r="2558" spans="1:4" x14ac:dyDescent="0.25">
      <c r="A2558" s="108"/>
      <c r="D2558" s="108"/>
    </row>
    <row r="2559" spans="1:4" x14ac:dyDescent="0.25">
      <c r="A2559" s="108"/>
      <c r="D2559" s="108"/>
    </row>
    <row r="2560" spans="1:4" x14ac:dyDescent="0.25">
      <c r="A2560" s="108"/>
      <c r="D2560" s="108"/>
    </row>
    <row r="2561" spans="1:4" x14ac:dyDescent="0.25">
      <c r="A2561" s="108"/>
      <c r="D2561" s="108"/>
    </row>
    <row r="2562" spans="1:4" x14ac:dyDescent="0.25">
      <c r="A2562" s="108"/>
      <c r="D2562" s="108"/>
    </row>
    <row r="2563" spans="1:4" x14ac:dyDescent="0.25">
      <c r="A2563" s="108"/>
      <c r="D2563" s="108"/>
    </row>
    <row r="2564" spans="1:4" x14ac:dyDescent="0.25">
      <c r="A2564" s="108"/>
      <c r="D2564" s="108"/>
    </row>
    <row r="2565" spans="1:4" x14ac:dyDescent="0.25">
      <c r="A2565" s="108"/>
      <c r="D2565" s="108"/>
    </row>
    <row r="2566" spans="1:4" x14ac:dyDescent="0.25">
      <c r="A2566" s="108"/>
      <c r="D2566" s="108"/>
    </row>
    <row r="2567" spans="1:4" x14ac:dyDescent="0.25">
      <c r="A2567" s="108"/>
      <c r="D2567" s="108"/>
    </row>
    <row r="2568" spans="1:4" x14ac:dyDescent="0.25">
      <c r="A2568" s="108"/>
      <c r="D2568" s="108"/>
    </row>
    <row r="2569" spans="1:4" x14ac:dyDescent="0.25">
      <c r="A2569" s="108"/>
      <c r="D2569" s="108"/>
    </row>
    <row r="2570" spans="1:4" x14ac:dyDescent="0.25">
      <c r="A2570" s="108"/>
      <c r="D2570" s="108"/>
    </row>
    <row r="2571" spans="1:4" x14ac:dyDescent="0.25">
      <c r="A2571" s="108"/>
      <c r="D2571" s="108"/>
    </row>
    <row r="2572" spans="1:4" x14ac:dyDescent="0.25">
      <c r="A2572" s="108"/>
      <c r="D2572" s="108"/>
    </row>
    <row r="2573" spans="1:4" x14ac:dyDescent="0.25">
      <c r="A2573" s="108"/>
      <c r="D2573" s="108"/>
    </row>
    <row r="2574" spans="1:4" x14ac:dyDescent="0.25">
      <c r="A2574" s="108"/>
      <c r="D2574" s="108"/>
    </row>
    <row r="2575" spans="1:4" x14ac:dyDescent="0.25">
      <c r="A2575" s="108"/>
      <c r="D2575" s="108"/>
    </row>
    <row r="2576" spans="1:4" x14ac:dyDescent="0.25">
      <c r="A2576" s="108"/>
      <c r="D2576" s="108"/>
    </row>
    <row r="2577" spans="1:4" x14ac:dyDescent="0.25">
      <c r="A2577" s="108"/>
      <c r="D2577" s="108"/>
    </row>
    <row r="2578" spans="1:4" x14ac:dyDescent="0.25">
      <c r="A2578" s="108"/>
      <c r="D2578" s="108"/>
    </row>
    <row r="2579" spans="1:4" x14ac:dyDescent="0.25">
      <c r="A2579" s="108"/>
      <c r="D2579" s="108"/>
    </row>
    <row r="2580" spans="1:4" x14ac:dyDescent="0.25">
      <c r="A2580" s="108"/>
      <c r="D2580" s="108"/>
    </row>
    <row r="2581" spans="1:4" x14ac:dyDescent="0.25">
      <c r="A2581" s="108"/>
      <c r="D2581" s="108"/>
    </row>
    <row r="2582" spans="1:4" x14ac:dyDescent="0.25">
      <c r="A2582" s="108"/>
      <c r="D2582" s="108"/>
    </row>
    <row r="2583" spans="1:4" x14ac:dyDescent="0.25">
      <c r="A2583" s="108"/>
      <c r="D2583" s="108"/>
    </row>
    <row r="2584" spans="1:4" x14ac:dyDescent="0.25">
      <c r="A2584" s="108"/>
      <c r="D2584" s="108"/>
    </row>
    <row r="2585" spans="1:4" x14ac:dyDescent="0.25">
      <c r="A2585" s="108"/>
      <c r="D2585" s="108"/>
    </row>
    <row r="2586" spans="1:4" x14ac:dyDescent="0.25">
      <c r="A2586" s="108"/>
      <c r="D2586" s="108"/>
    </row>
    <row r="2587" spans="1:4" x14ac:dyDescent="0.25">
      <c r="A2587" s="108"/>
      <c r="D2587" s="108"/>
    </row>
    <row r="2588" spans="1:4" x14ac:dyDescent="0.25">
      <c r="A2588" s="108"/>
      <c r="D2588" s="108"/>
    </row>
    <row r="2589" spans="1:4" x14ac:dyDescent="0.25">
      <c r="A2589" s="108"/>
      <c r="D2589" s="108"/>
    </row>
    <row r="2590" spans="1:4" x14ac:dyDescent="0.25">
      <c r="A2590" s="108"/>
      <c r="D2590" s="108"/>
    </row>
    <row r="2591" spans="1:4" x14ac:dyDescent="0.25">
      <c r="A2591" s="108"/>
      <c r="D2591" s="108"/>
    </row>
    <row r="2592" spans="1:4" x14ac:dyDescent="0.25">
      <c r="A2592" s="108"/>
      <c r="D2592" s="108"/>
    </row>
    <row r="2593" spans="1:4" x14ac:dyDescent="0.25">
      <c r="A2593" s="108"/>
      <c r="D2593" s="108"/>
    </row>
    <row r="2594" spans="1:4" x14ac:dyDescent="0.25">
      <c r="A2594" s="108"/>
      <c r="D2594" s="108"/>
    </row>
    <row r="2595" spans="1:4" x14ac:dyDescent="0.25">
      <c r="A2595" s="108"/>
      <c r="D2595" s="108"/>
    </row>
    <row r="2596" spans="1:4" x14ac:dyDescent="0.25">
      <c r="A2596" s="108"/>
      <c r="D2596" s="108"/>
    </row>
    <row r="2597" spans="1:4" x14ac:dyDescent="0.25">
      <c r="A2597" s="108"/>
      <c r="D2597" s="108"/>
    </row>
    <row r="2598" spans="1:4" x14ac:dyDescent="0.25">
      <c r="A2598" s="108"/>
      <c r="D2598" s="108"/>
    </row>
    <row r="2599" spans="1:4" x14ac:dyDescent="0.25">
      <c r="A2599" s="108"/>
      <c r="D2599" s="108"/>
    </row>
    <row r="2600" spans="1:4" x14ac:dyDescent="0.25">
      <c r="A2600" s="108"/>
      <c r="D2600" s="108"/>
    </row>
    <row r="2601" spans="1:4" x14ac:dyDescent="0.25">
      <c r="A2601" s="108"/>
      <c r="D2601" s="108"/>
    </row>
    <row r="2602" spans="1:4" x14ac:dyDescent="0.25">
      <c r="A2602" s="108"/>
      <c r="D2602" s="108"/>
    </row>
    <row r="2603" spans="1:4" x14ac:dyDescent="0.25">
      <c r="A2603" s="108"/>
      <c r="D2603" s="108"/>
    </row>
    <row r="2604" spans="1:4" x14ac:dyDescent="0.25">
      <c r="A2604" s="108"/>
      <c r="D2604" s="108"/>
    </row>
    <row r="2605" spans="1:4" x14ac:dyDescent="0.25">
      <c r="A2605" s="108"/>
      <c r="D2605" s="108"/>
    </row>
    <row r="2606" spans="1:4" x14ac:dyDescent="0.25">
      <c r="A2606" s="108"/>
      <c r="D2606" s="108"/>
    </row>
    <row r="2607" spans="1:4" x14ac:dyDescent="0.25">
      <c r="A2607" s="108"/>
      <c r="D2607" s="108"/>
    </row>
    <row r="2608" spans="1:4" x14ac:dyDescent="0.25">
      <c r="A2608" s="108"/>
      <c r="D2608" s="108"/>
    </row>
    <row r="2609" spans="1:4" x14ac:dyDescent="0.25">
      <c r="A2609" s="108"/>
      <c r="D2609" s="108"/>
    </row>
    <row r="2610" spans="1:4" x14ac:dyDescent="0.25">
      <c r="A2610" s="108"/>
      <c r="D2610" s="108"/>
    </row>
    <row r="2611" spans="1:4" x14ac:dyDescent="0.25">
      <c r="A2611" s="108"/>
      <c r="D2611" s="108"/>
    </row>
    <row r="2612" spans="1:4" x14ac:dyDescent="0.25">
      <c r="A2612" s="108"/>
      <c r="D2612" s="108"/>
    </row>
    <row r="2613" spans="1:4" x14ac:dyDescent="0.25">
      <c r="A2613" s="108"/>
      <c r="D2613" s="108"/>
    </row>
    <row r="2614" spans="1:4" x14ac:dyDescent="0.25">
      <c r="A2614" s="108"/>
      <c r="D2614" s="108"/>
    </row>
    <row r="2615" spans="1:4" x14ac:dyDescent="0.25">
      <c r="A2615" s="108"/>
      <c r="D2615" s="108"/>
    </row>
    <row r="2616" spans="1:4" x14ac:dyDescent="0.25">
      <c r="A2616" s="108"/>
      <c r="D2616" s="108"/>
    </row>
    <row r="2617" spans="1:4" x14ac:dyDescent="0.25">
      <c r="A2617" s="108"/>
      <c r="D2617" s="108"/>
    </row>
    <row r="2618" spans="1:4" x14ac:dyDescent="0.25">
      <c r="A2618" s="108"/>
      <c r="D2618" s="108"/>
    </row>
    <row r="2619" spans="1:4" x14ac:dyDescent="0.25">
      <c r="A2619" s="108"/>
      <c r="D2619" s="108"/>
    </row>
    <row r="2620" spans="1:4" x14ac:dyDescent="0.25">
      <c r="A2620" s="108"/>
      <c r="D2620" s="108"/>
    </row>
    <row r="2621" spans="1:4" x14ac:dyDescent="0.25">
      <c r="A2621" s="108"/>
      <c r="D2621" s="108"/>
    </row>
    <row r="2622" spans="1:4" x14ac:dyDescent="0.25">
      <c r="A2622" s="108"/>
      <c r="D2622" s="108"/>
    </row>
    <row r="2623" spans="1:4" x14ac:dyDescent="0.25">
      <c r="A2623" s="108"/>
      <c r="D2623" s="108"/>
    </row>
    <row r="2624" spans="1:4" x14ac:dyDescent="0.25">
      <c r="A2624" s="108"/>
      <c r="D2624" s="108"/>
    </row>
    <row r="2625" spans="1:4" x14ac:dyDescent="0.25">
      <c r="A2625" s="108"/>
      <c r="D2625" s="108"/>
    </row>
    <row r="2626" spans="1:4" x14ac:dyDescent="0.25">
      <c r="A2626" s="108"/>
      <c r="D2626" s="108"/>
    </row>
    <row r="2627" spans="1:4" x14ac:dyDescent="0.25">
      <c r="A2627" s="108"/>
      <c r="D2627" s="108"/>
    </row>
    <row r="2628" spans="1:4" x14ac:dyDescent="0.25">
      <c r="A2628" s="108"/>
      <c r="D2628" s="108"/>
    </row>
    <row r="2629" spans="1:4" x14ac:dyDescent="0.25">
      <c r="A2629" s="108"/>
      <c r="D2629" s="108"/>
    </row>
    <row r="2630" spans="1:4" x14ac:dyDescent="0.25">
      <c r="A2630" s="108"/>
      <c r="D2630" s="108"/>
    </row>
    <row r="2631" spans="1:4" x14ac:dyDescent="0.25">
      <c r="A2631" s="108"/>
      <c r="D2631" s="108"/>
    </row>
    <row r="2632" spans="1:4" x14ac:dyDescent="0.25">
      <c r="A2632" s="108"/>
      <c r="D2632" s="108"/>
    </row>
    <row r="2633" spans="1:4" x14ac:dyDescent="0.25">
      <c r="A2633" s="108"/>
      <c r="D2633" s="108"/>
    </row>
    <row r="2634" spans="1:4" x14ac:dyDescent="0.25">
      <c r="A2634" s="108"/>
      <c r="D2634" s="108"/>
    </row>
    <row r="2635" spans="1:4" x14ac:dyDescent="0.25">
      <c r="A2635" s="108"/>
      <c r="D2635" s="108"/>
    </row>
    <row r="2636" spans="1:4" x14ac:dyDescent="0.25">
      <c r="A2636" s="108"/>
      <c r="D2636" s="108"/>
    </row>
    <row r="2637" spans="1:4" x14ac:dyDescent="0.25">
      <c r="A2637" s="108"/>
      <c r="D2637" s="108"/>
    </row>
    <row r="2638" spans="1:4" x14ac:dyDescent="0.25">
      <c r="A2638" s="108"/>
      <c r="D2638" s="108"/>
    </row>
    <row r="2639" spans="1:4" x14ac:dyDescent="0.25">
      <c r="A2639" s="108"/>
      <c r="D2639" s="108"/>
    </row>
    <row r="2640" spans="1:4" x14ac:dyDescent="0.25">
      <c r="A2640" s="108"/>
      <c r="D2640" s="108"/>
    </row>
    <row r="2641" spans="1:4" x14ac:dyDescent="0.25">
      <c r="A2641" s="108"/>
      <c r="D2641" s="108"/>
    </row>
    <row r="2642" spans="1:4" x14ac:dyDescent="0.25">
      <c r="A2642" s="108"/>
      <c r="D2642" s="108"/>
    </row>
    <row r="2643" spans="1:4" x14ac:dyDescent="0.25">
      <c r="A2643" s="108"/>
      <c r="D2643" s="108"/>
    </row>
    <row r="2644" spans="1:4" x14ac:dyDescent="0.25">
      <c r="A2644" s="108"/>
      <c r="D2644" s="108"/>
    </row>
    <row r="2645" spans="1:4" x14ac:dyDescent="0.25">
      <c r="A2645" s="108"/>
      <c r="D2645" s="108"/>
    </row>
    <row r="2646" spans="1:4" x14ac:dyDescent="0.25">
      <c r="A2646" s="108"/>
      <c r="D2646" s="108"/>
    </row>
    <row r="2647" spans="1:4" x14ac:dyDescent="0.25">
      <c r="A2647" s="108"/>
      <c r="D2647" s="108"/>
    </row>
    <row r="2648" spans="1:4" x14ac:dyDescent="0.25">
      <c r="A2648" s="108"/>
      <c r="D2648" s="108"/>
    </row>
    <row r="2649" spans="1:4" x14ac:dyDescent="0.25">
      <c r="A2649" s="108"/>
      <c r="D2649" s="108"/>
    </row>
    <row r="2650" spans="1:4" x14ac:dyDescent="0.25">
      <c r="A2650" s="108"/>
      <c r="D2650" s="108"/>
    </row>
    <row r="2651" spans="1:4" x14ac:dyDescent="0.25">
      <c r="A2651" s="108"/>
      <c r="D2651" s="108"/>
    </row>
    <row r="2652" spans="1:4" x14ac:dyDescent="0.25">
      <c r="A2652" s="108"/>
      <c r="D2652" s="108"/>
    </row>
    <row r="2653" spans="1:4" x14ac:dyDescent="0.25">
      <c r="A2653" s="108"/>
      <c r="D2653" s="108"/>
    </row>
    <row r="2654" spans="1:4" x14ac:dyDescent="0.25">
      <c r="A2654" s="108"/>
      <c r="D2654" s="108"/>
    </row>
    <row r="2655" spans="1:4" x14ac:dyDescent="0.25">
      <c r="A2655" s="108"/>
      <c r="D2655" s="108"/>
    </row>
    <row r="2656" spans="1:4" x14ac:dyDescent="0.25">
      <c r="A2656" s="108"/>
      <c r="D2656" s="108"/>
    </row>
    <row r="2657" spans="1:4" x14ac:dyDescent="0.25">
      <c r="A2657" s="108"/>
      <c r="D2657" s="108"/>
    </row>
    <row r="2658" spans="1:4" x14ac:dyDescent="0.25">
      <c r="A2658" s="108"/>
      <c r="D2658" s="108"/>
    </row>
    <row r="2659" spans="1:4" x14ac:dyDescent="0.25">
      <c r="A2659" s="108"/>
      <c r="D2659" s="108"/>
    </row>
    <row r="2660" spans="1:4" x14ac:dyDescent="0.25">
      <c r="A2660" s="108"/>
      <c r="D2660" s="108"/>
    </row>
    <row r="2661" spans="1:4" x14ac:dyDescent="0.25">
      <c r="A2661" s="108"/>
      <c r="D2661" s="108"/>
    </row>
    <row r="2662" spans="1:4" x14ac:dyDescent="0.25">
      <c r="A2662" s="108"/>
      <c r="D2662" s="108"/>
    </row>
    <row r="2663" spans="1:4" x14ac:dyDescent="0.25">
      <c r="A2663" s="108"/>
      <c r="D2663" s="108"/>
    </row>
    <row r="2664" spans="1:4" x14ac:dyDescent="0.25">
      <c r="A2664" s="108"/>
      <c r="D2664" s="108"/>
    </row>
    <row r="2665" spans="1:4" x14ac:dyDescent="0.25">
      <c r="A2665" s="108"/>
      <c r="D2665" s="108"/>
    </row>
    <row r="2666" spans="1:4" x14ac:dyDescent="0.25">
      <c r="A2666" s="108"/>
      <c r="D2666" s="108"/>
    </row>
    <row r="2667" spans="1:4" x14ac:dyDescent="0.25">
      <c r="A2667" s="108"/>
      <c r="D2667" s="108"/>
    </row>
    <row r="2668" spans="1:4" x14ac:dyDescent="0.25">
      <c r="A2668" s="108"/>
      <c r="D2668" s="108"/>
    </row>
    <row r="2669" spans="1:4" x14ac:dyDescent="0.25">
      <c r="A2669" s="108"/>
      <c r="D2669" s="108"/>
    </row>
    <row r="2670" spans="1:4" x14ac:dyDescent="0.25">
      <c r="A2670" s="108"/>
      <c r="D2670" s="108"/>
    </row>
    <row r="2671" spans="1:4" x14ac:dyDescent="0.25">
      <c r="A2671" s="108"/>
      <c r="D2671" s="108"/>
    </row>
    <row r="2672" spans="1:4" x14ac:dyDescent="0.25">
      <c r="A2672" s="108"/>
      <c r="D2672" s="108"/>
    </row>
    <row r="2673" spans="1:4" x14ac:dyDescent="0.25">
      <c r="A2673" s="108"/>
      <c r="D2673" s="108"/>
    </row>
    <row r="2674" spans="1:4" x14ac:dyDescent="0.25">
      <c r="A2674" s="108"/>
      <c r="D2674" s="108"/>
    </row>
    <row r="2675" spans="1:4" x14ac:dyDescent="0.25">
      <c r="A2675" s="108"/>
      <c r="D2675" s="108"/>
    </row>
    <row r="2676" spans="1:4" x14ac:dyDescent="0.25">
      <c r="A2676" s="108"/>
      <c r="D2676" s="108"/>
    </row>
    <row r="2677" spans="1:4" x14ac:dyDescent="0.25">
      <c r="A2677" s="108"/>
      <c r="D2677" s="108"/>
    </row>
    <row r="2678" spans="1:4" x14ac:dyDescent="0.25">
      <c r="A2678" s="108"/>
      <c r="D2678" s="108"/>
    </row>
    <row r="2679" spans="1:4" x14ac:dyDescent="0.25">
      <c r="A2679" s="108"/>
      <c r="D2679" s="108"/>
    </row>
    <row r="2680" spans="1:4" x14ac:dyDescent="0.25">
      <c r="A2680" s="108"/>
      <c r="D2680" s="108"/>
    </row>
    <row r="2681" spans="1:4" x14ac:dyDescent="0.25">
      <c r="A2681" s="108"/>
      <c r="D2681" s="108"/>
    </row>
    <row r="2682" spans="1:4" x14ac:dyDescent="0.25">
      <c r="A2682" s="108"/>
      <c r="D2682" s="108"/>
    </row>
    <row r="2683" spans="1:4" x14ac:dyDescent="0.25">
      <c r="A2683" s="108"/>
      <c r="D2683" s="108"/>
    </row>
    <row r="2684" spans="1:4" x14ac:dyDescent="0.25">
      <c r="A2684" s="108"/>
      <c r="D2684" s="108"/>
    </row>
    <row r="2685" spans="1:4" x14ac:dyDescent="0.25">
      <c r="A2685" s="108"/>
      <c r="D2685" s="108"/>
    </row>
    <row r="2686" spans="1:4" x14ac:dyDescent="0.25">
      <c r="A2686" s="108"/>
      <c r="D2686" s="108"/>
    </row>
    <row r="2687" spans="1:4" x14ac:dyDescent="0.25">
      <c r="A2687" s="108"/>
      <c r="D2687" s="108"/>
    </row>
    <row r="2688" spans="1:4" x14ac:dyDescent="0.25">
      <c r="A2688" s="108"/>
      <c r="D2688" s="108"/>
    </row>
    <row r="2689" spans="1:4" x14ac:dyDescent="0.25">
      <c r="A2689" s="108"/>
      <c r="D2689" s="108"/>
    </row>
    <row r="2690" spans="1:4" x14ac:dyDescent="0.25">
      <c r="A2690" s="108"/>
      <c r="D2690" s="108"/>
    </row>
    <row r="2691" spans="1:4" x14ac:dyDescent="0.25">
      <c r="A2691" s="108"/>
      <c r="D2691" s="108"/>
    </row>
    <row r="2692" spans="1:4" x14ac:dyDescent="0.25">
      <c r="A2692" s="108"/>
      <c r="D2692" s="108"/>
    </row>
    <row r="2693" spans="1:4" x14ac:dyDescent="0.25">
      <c r="A2693" s="108"/>
      <c r="D2693" s="108"/>
    </row>
    <row r="2694" spans="1:4" x14ac:dyDescent="0.25">
      <c r="A2694" s="108"/>
      <c r="D2694" s="108"/>
    </row>
    <row r="2695" spans="1:4" x14ac:dyDescent="0.25">
      <c r="A2695" s="108"/>
      <c r="D2695" s="108"/>
    </row>
    <row r="2696" spans="1:4" x14ac:dyDescent="0.25">
      <c r="A2696" s="108"/>
      <c r="D2696" s="108"/>
    </row>
    <row r="2697" spans="1:4" x14ac:dyDescent="0.25">
      <c r="A2697" s="108"/>
      <c r="D2697" s="108"/>
    </row>
    <row r="2698" spans="1:4" x14ac:dyDescent="0.25">
      <c r="A2698" s="108"/>
      <c r="D2698" s="108"/>
    </row>
    <row r="2699" spans="1:4" x14ac:dyDescent="0.25">
      <c r="A2699" s="108"/>
      <c r="D2699" s="108"/>
    </row>
    <row r="2700" spans="1:4" x14ac:dyDescent="0.25">
      <c r="A2700" s="108"/>
      <c r="D2700" s="108"/>
    </row>
    <row r="2701" spans="1:4" x14ac:dyDescent="0.25">
      <c r="A2701" s="108"/>
      <c r="D2701" s="108"/>
    </row>
    <row r="2702" spans="1:4" x14ac:dyDescent="0.25">
      <c r="A2702" s="108"/>
      <c r="D2702" s="108"/>
    </row>
    <row r="2703" spans="1:4" x14ac:dyDescent="0.25">
      <c r="A2703" s="108"/>
      <c r="D2703" s="108"/>
    </row>
    <row r="2704" spans="1:4" x14ac:dyDescent="0.25">
      <c r="A2704" s="108"/>
      <c r="D2704" s="108"/>
    </row>
    <row r="2705" spans="1:4" x14ac:dyDescent="0.25">
      <c r="A2705" s="108"/>
      <c r="D2705" s="108"/>
    </row>
    <row r="2706" spans="1:4" x14ac:dyDescent="0.25">
      <c r="A2706" s="108"/>
      <c r="D2706" s="108"/>
    </row>
    <row r="2707" spans="1:4" x14ac:dyDescent="0.25">
      <c r="A2707" s="108"/>
      <c r="D2707" s="108"/>
    </row>
    <row r="2708" spans="1:4" x14ac:dyDescent="0.25">
      <c r="A2708" s="108"/>
      <c r="D2708" s="108"/>
    </row>
    <row r="2709" spans="1:4" x14ac:dyDescent="0.25">
      <c r="A2709" s="108"/>
      <c r="D2709" s="108"/>
    </row>
    <row r="2710" spans="1:4" x14ac:dyDescent="0.25">
      <c r="A2710" s="108"/>
      <c r="D2710" s="108"/>
    </row>
    <row r="2711" spans="1:4" x14ac:dyDescent="0.25">
      <c r="A2711" s="108"/>
      <c r="D2711" s="108"/>
    </row>
    <row r="2712" spans="1:4" x14ac:dyDescent="0.25">
      <c r="A2712" s="108"/>
      <c r="D2712" s="108"/>
    </row>
    <row r="2713" spans="1:4" x14ac:dyDescent="0.25">
      <c r="A2713" s="108"/>
      <c r="D2713" s="108"/>
    </row>
    <row r="2714" spans="1:4" x14ac:dyDescent="0.25">
      <c r="A2714" s="108"/>
      <c r="D2714" s="108"/>
    </row>
    <row r="2715" spans="1:4" x14ac:dyDescent="0.25">
      <c r="A2715" s="108"/>
      <c r="D2715" s="108"/>
    </row>
    <row r="2716" spans="1:4" x14ac:dyDescent="0.25">
      <c r="A2716" s="108"/>
      <c r="D2716" s="108"/>
    </row>
    <row r="2717" spans="1:4" x14ac:dyDescent="0.25">
      <c r="A2717" s="108"/>
      <c r="D2717" s="108"/>
    </row>
    <row r="2718" spans="1:4" x14ac:dyDescent="0.25">
      <c r="A2718" s="108"/>
      <c r="D2718" s="108"/>
    </row>
    <row r="2719" spans="1:4" x14ac:dyDescent="0.25">
      <c r="A2719" s="108"/>
      <c r="D2719" s="108"/>
    </row>
    <row r="2720" spans="1:4" x14ac:dyDescent="0.25">
      <c r="A2720" s="108"/>
      <c r="D2720" s="108"/>
    </row>
    <row r="2721" spans="1:4" x14ac:dyDescent="0.25">
      <c r="A2721" s="108"/>
      <c r="D2721" s="108"/>
    </row>
    <row r="2722" spans="1:4" x14ac:dyDescent="0.25">
      <c r="A2722" s="108"/>
      <c r="D2722" s="108"/>
    </row>
    <row r="2723" spans="1:4" x14ac:dyDescent="0.25">
      <c r="A2723" s="108"/>
      <c r="D2723" s="108"/>
    </row>
    <row r="2724" spans="1:4" x14ac:dyDescent="0.25">
      <c r="A2724" s="108"/>
      <c r="D2724" s="108"/>
    </row>
    <row r="2725" spans="1:4" x14ac:dyDescent="0.25">
      <c r="A2725" s="108"/>
      <c r="D2725" s="108"/>
    </row>
    <row r="2726" spans="1:4" x14ac:dyDescent="0.25">
      <c r="A2726" s="108"/>
      <c r="D2726" s="108"/>
    </row>
    <row r="2727" spans="1:4" x14ac:dyDescent="0.25">
      <c r="A2727" s="108"/>
      <c r="D2727" s="108"/>
    </row>
    <row r="2728" spans="1:4" x14ac:dyDescent="0.25">
      <c r="A2728" s="108"/>
      <c r="D2728" s="108"/>
    </row>
    <row r="2729" spans="1:4" x14ac:dyDescent="0.25">
      <c r="A2729" s="108"/>
      <c r="D2729" s="108"/>
    </row>
    <row r="2730" spans="1:4" x14ac:dyDescent="0.25">
      <c r="A2730" s="108"/>
      <c r="D2730" s="108"/>
    </row>
    <row r="2731" spans="1:4" x14ac:dyDescent="0.25">
      <c r="A2731" s="108"/>
      <c r="D2731" s="108"/>
    </row>
    <row r="2732" spans="1:4" x14ac:dyDescent="0.25">
      <c r="A2732" s="108"/>
      <c r="D2732" s="108"/>
    </row>
    <row r="2733" spans="1:4" x14ac:dyDescent="0.25">
      <c r="A2733" s="108"/>
      <c r="D2733" s="108"/>
    </row>
    <row r="2734" spans="1:4" x14ac:dyDescent="0.25">
      <c r="A2734" s="108"/>
      <c r="D2734" s="108"/>
    </row>
    <row r="2735" spans="1:4" x14ac:dyDescent="0.25">
      <c r="A2735" s="108"/>
      <c r="D2735" s="108"/>
    </row>
    <row r="2736" spans="1:4" x14ac:dyDescent="0.25">
      <c r="A2736" s="108"/>
      <c r="D2736" s="108"/>
    </row>
    <row r="2737" spans="1:4" x14ac:dyDescent="0.25">
      <c r="A2737" s="108"/>
      <c r="D2737" s="108"/>
    </row>
    <row r="2738" spans="1:4" x14ac:dyDescent="0.25">
      <c r="A2738" s="108"/>
      <c r="D2738" s="108"/>
    </row>
    <row r="2739" spans="1:4" x14ac:dyDescent="0.25">
      <c r="A2739" s="108"/>
      <c r="D2739" s="108"/>
    </row>
    <row r="2740" spans="1:4" x14ac:dyDescent="0.25">
      <c r="A2740" s="108"/>
      <c r="D2740" s="108"/>
    </row>
    <row r="2741" spans="1:4" x14ac:dyDescent="0.25">
      <c r="A2741" s="108"/>
      <c r="D2741" s="108"/>
    </row>
    <row r="2742" spans="1:4" x14ac:dyDescent="0.25">
      <c r="A2742" s="108"/>
      <c r="D2742" s="108"/>
    </row>
    <row r="2743" spans="1:4" x14ac:dyDescent="0.25">
      <c r="A2743" s="108"/>
      <c r="D2743" s="108"/>
    </row>
    <row r="2744" spans="1:4" x14ac:dyDescent="0.25">
      <c r="A2744" s="108"/>
      <c r="D2744" s="108"/>
    </row>
    <row r="2745" spans="1:4" x14ac:dyDescent="0.25">
      <c r="A2745" s="108"/>
      <c r="D2745" s="108"/>
    </row>
    <row r="2746" spans="1:4" x14ac:dyDescent="0.25">
      <c r="A2746" s="108"/>
      <c r="D2746" s="108"/>
    </row>
    <row r="2747" spans="1:4" x14ac:dyDescent="0.25">
      <c r="A2747" s="108"/>
      <c r="D2747" s="108"/>
    </row>
    <row r="2748" spans="1:4" x14ac:dyDescent="0.25">
      <c r="A2748" s="108"/>
      <c r="D2748" s="108"/>
    </row>
    <row r="2749" spans="1:4" x14ac:dyDescent="0.25">
      <c r="A2749" s="108"/>
      <c r="D2749" s="108"/>
    </row>
    <row r="2750" spans="1:4" x14ac:dyDescent="0.25">
      <c r="A2750" s="108"/>
      <c r="D2750" s="108"/>
    </row>
    <row r="2751" spans="1:4" x14ac:dyDescent="0.25">
      <c r="A2751" s="108"/>
      <c r="D2751" s="108"/>
    </row>
    <row r="2752" spans="1:4" x14ac:dyDescent="0.25">
      <c r="A2752" s="108"/>
      <c r="D2752" s="108"/>
    </row>
    <row r="2753" spans="1:4" x14ac:dyDescent="0.25">
      <c r="A2753" s="108"/>
      <c r="D2753" s="108"/>
    </row>
    <row r="2754" spans="1:4" x14ac:dyDescent="0.25">
      <c r="A2754" s="108"/>
      <c r="D2754" s="108"/>
    </row>
    <row r="2755" spans="1:4" x14ac:dyDescent="0.25">
      <c r="A2755" s="108"/>
      <c r="D2755" s="108"/>
    </row>
    <row r="2756" spans="1:4" x14ac:dyDescent="0.25">
      <c r="A2756" s="108"/>
      <c r="D2756" s="108"/>
    </row>
    <row r="2757" spans="1:4" x14ac:dyDescent="0.25">
      <c r="A2757" s="108"/>
      <c r="D2757" s="108"/>
    </row>
    <row r="2758" spans="1:4" x14ac:dyDescent="0.25">
      <c r="A2758" s="108"/>
      <c r="D2758" s="108"/>
    </row>
    <row r="2759" spans="1:4" x14ac:dyDescent="0.25">
      <c r="A2759" s="108"/>
      <c r="D2759" s="108"/>
    </row>
    <row r="2760" spans="1:4" x14ac:dyDescent="0.25">
      <c r="A2760" s="108"/>
      <c r="D2760" s="108"/>
    </row>
    <row r="2761" spans="1:4" x14ac:dyDescent="0.25">
      <c r="A2761" s="108"/>
      <c r="D2761" s="108"/>
    </row>
    <row r="2762" spans="1:4" x14ac:dyDescent="0.25">
      <c r="A2762" s="108"/>
      <c r="D2762" s="108"/>
    </row>
    <row r="2763" spans="1:4" x14ac:dyDescent="0.25">
      <c r="A2763" s="108"/>
      <c r="D2763" s="108"/>
    </row>
    <row r="2764" spans="1:4" x14ac:dyDescent="0.25">
      <c r="A2764" s="108"/>
      <c r="D2764" s="108"/>
    </row>
    <row r="2765" spans="1:4" x14ac:dyDescent="0.25">
      <c r="A2765" s="108"/>
      <c r="D2765" s="108"/>
    </row>
    <row r="2766" spans="1:4" x14ac:dyDescent="0.25">
      <c r="A2766" s="108"/>
      <c r="D2766" s="108"/>
    </row>
    <row r="2767" spans="1:4" x14ac:dyDescent="0.25">
      <c r="A2767" s="108"/>
      <c r="D2767" s="108"/>
    </row>
    <row r="2768" spans="1:4" x14ac:dyDescent="0.25">
      <c r="A2768" s="108"/>
      <c r="D2768" s="108"/>
    </row>
    <row r="2769" spans="1:4" x14ac:dyDescent="0.25">
      <c r="A2769" s="108"/>
      <c r="D2769" s="108"/>
    </row>
    <row r="2770" spans="1:4" x14ac:dyDescent="0.25">
      <c r="A2770" s="108"/>
      <c r="D2770" s="108"/>
    </row>
    <row r="2771" spans="1:4" x14ac:dyDescent="0.25">
      <c r="A2771" s="108"/>
      <c r="D2771" s="108"/>
    </row>
    <row r="2772" spans="1:4" x14ac:dyDescent="0.25">
      <c r="A2772" s="108"/>
      <c r="D2772" s="108"/>
    </row>
    <row r="2773" spans="1:4" x14ac:dyDescent="0.25">
      <c r="A2773" s="108"/>
      <c r="D2773" s="108"/>
    </row>
    <row r="2774" spans="1:4" x14ac:dyDescent="0.25">
      <c r="A2774" s="108"/>
      <c r="D2774" s="108"/>
    </row>
    <row r="2775" spans="1:4" x14ac:dyDescent="0.25">
      <c r="A2775" s="108"/>
      <c r="D2775" s="108"/>
    </row>
    <row r="2776" spans="1:4" x14ac:dyDescent="0.25">
      <c r="A2776" s="108"/>
      <c r="D2776" s="108"/>
    </row>
    <row r="2777" spans="1:4" x14ac:dyDescent="0.25">
      <c r="A2777" s="108"/>
      <c r="D2777" s="108"/>
    </row>
    <row r="2778" spans="1:4" x14ac:dyDescent="0.25">
      <c r="A2778" s="108"/>
      <c r="D2778" s="108"/>
    </row>
    <row r="2779" spans="1:4" x14ac:dyDescent="0.25">
      <c r="A2779" s="108"/>
      <c r="D2779" s="108"/>
    </row>
    <row r="2780" spans="1:4" x14ac:dyDescent="0.25">
      <c r="A2780" s="108"/>
      <c r="D2780" s="108"/>
    </row>
    <row r="2781" spans="1:4" x14ac:dyDescent="0.25">
      <c r="A2781" s="108"/>
      <c r="D2781" s="108"/>
    </row>
    <row r="2782" spans="1:4" x14ac:dyDescent="0.25">
      <c r="A2782" s="108"/>
      <c r="D2782" s="108"/>
    </row>
    <row r="2783" spans="1:4" x14ac:dyDescent="0.25">
      <c r="A2783" s="108"/>
      <c r="D2783" s="108"/>
    </row>
    <row r="2784" spans="1:4" x14ac:dyDescent="0.25">
      <c r="A2784" s="108"/>
      <c r="D2784" s="108"/>
    </row>
    <row r="2785" spans="1:4" x14ac:dyDescent="0.25">
      <c r="A2785" s="108"/>
      <c r="D2785" s="108"/>
    </row>
    <row r="2786" spans="1:4" x14ac:dyDescent="0.25">
      <c r="A2786" s="108"/>
      <c r="D2786" s="108"/>
    </row>
    <row r="2787" spans="1:4" x14ac:dyDescent="0.25">
      <c r="A2787" s="108"/>
      <c r="D2787" s="108"/>
    </row>
    <row r="2788" spans="1:4" x14ac:dyDescent="0.25">
      <c r="A2788" s="108"/>
      <c r="D2788" s="108"/>
    </row>
    <row r="2789" spans="1:4" x14ac:dyDescent="0.25">
      <c r="A2789" s="108"/>
      <c r="D2789" s="108"/>
    </row>
    <row r="2790" spans="1:4" x14ac:dyDescent="0.25">
      <c r="A2790" s="108"/>
      <c r="D2790" s="108"/>
    </row>
    <row r="2791" spans="1:4" x14ac:dyDescent="0.25">
      <c r="A2791" s="108"/>
      <c r="D2791" s="108"/>
    </row>
    <row r="2792" spans="1:4" x14ac:dyDescent="0.25">
      <c r="A2792" s="108"/>
      <c r="D2792" s="108"/>
    </row>
    <row r="2793" spans="1:4" x14ac:dyDescent="0.25">
      <c r="A2793" s="108"/>
      <c r="D2793" s="108"/>
    </row>
    <row r="2794" spans="1:4" x14ac:dyDescent="0.25">
      <c r="A2794" s="108"/>
      <c r="D2794" s="108"/>
    </row>
    <row r="2795" spans="1:4" x14ac:dyDescent="0.25">
      <c r="A2795" s="108"/>
      <c r="D2795" s="108"/>
    </row>
    <row r="2796" spans="1:4" x14ac:dyDescent="0.25">
      <c r="A2796" s="108"/>
      <c r="D2796" s="108"/>
    </row>
    <row r="2797" spans="1:4" x14ac:dyDescent="0.25">
      <c r="A2797" s="108"/>
      <c r="D2797" s="108"/>
    </row>
    <row r="2798" spans="1:4" x14ac:dyDescent="0.25">
      <c r="A2798" s="108"/>
      <c r="D2798" s="108"/>
    </row>
    <row r="2799" spans="1:4" x14ac:dyDescent="0.25">
      <c r="A2799" s="108"/>
      <c r="D2799" s="108"/>
    </row>
    <row r="2800" spans="1:4" x14ac:dyDescent="0.25">
      <c r="A2800" s="108"/>
      <c r="D2800" s="108"/>
    </row>
    <row r="2801" spans="1:4" x14ac:dyDescent="0.25">
      <c r="A2801" s="108"/>
      <c r="D2801" s="108"/>
    </row>
    <row r="2802" spans="1:4" x14ac:dyDescent="0.25">
      <c r="A2802" s="108"/>
      <c r="D2802" s="108"/>
    </row>
    <row r="2803" spans="1:4" x14ac:dyDescent="0.25">
      <c r="A2803" s="108"/>
      <c r="D2803" s="108"/>
    </row>
    <row r="2804" spans="1:4" x14ac:dyDescent="0.25">
      <c r="A2804" s="108"/>
      <c r="D2804" s="108"/>
    </row>
    <row r="2805" spans="1:4" x14ac:dyDescent="0.25">
      <c r="A2805" s="108"/>
      <c r="D2805" s="108"/>
    </row>
    <row r="2806" spans="1:4" x14ac:dyDescent="0.25">
      <c r="A2806" s="108"/>
      <c r="D2806" s="108"/>
    </row>
    <row r="2807" spans="1:4" x14ac:dyDescent="0.25">
      <c r="A2807" s="108"/>
      <c r="D2807" s="108"/>
    </row>
    <row r="2808" spans="1:4" x14ac:dyDescent="0.25">
      <c r="A2808" s="108"/>
      <c r="D2808" s="108"/>
    </row>
    <row r="2809" spans="1:4" x14ac:dyDescent="0.25">
      <c r="A2809" s="108"/>
      <c r="D2809" s="108"/>
    </row>
    <row r="2810" spans="1:4" x14ac:dyDescent="0.25">
      <c r="A2810" s="108"/>
      <c r="D2810" s="108"/>
    </row>
    <row r="2811" spans="1:4" x14ac:dyDescent="0.25">
      <c r="A2811" s="108"/>
      <c r="D2811" s="108"/>
    </row>
    <row r="2812" spans="1:4" x14ac:dyDescent="0.25">
      <c r="A2812" s="108"/>
      <c r="D2812" s="108"/>
    </row>
    <row r="2813" spans="1:4" x14ac:dyDescent="0.25">
      <c r="A2813" s="108"/>
      <c r="D2813" s="108"/>
    </row>
    <row r="2814" spans="1:4" x14ac:dyDescent="0.25">
      <c r="A2814" s="108"/>
      <c r="D2814" s="108"/>
    </row>
    <row r="2815" spans="1:4" x14ac:dyDescent="0.25">
      <c r="A2815" s="108"/>
      <c r="D2815" s="108"/>
    </row>
    <row r="2816" spans="1:4" x14ac:dyDescent="0.25">
      <c r="A2816" s="108"/>
      <c r="D2816" s="108"/>
    </row>
    <row r="2817" spans="1:4" x14ac:dyDescent="0.25">
      <c r="A2817" s="108"/>
      <c r="D2817" s="108"/>
    </row>
    <row r="2818" spans="1:4" x14ac:dyDescent="0.25">
      <c r="A2818" s="108"/>
      <c r="D2818" s="108"/>
    </row>
    <row r="2819" spans="1:4" x14ac:dyDescent="0.25">
      <c r="A2819" s="108"/>
      <c r="D2819" s="108"/>
    </row>
    <row r="2820" spans="1:4" x14ac:dyDescent="0.25">
      <c r="A2820" s="108"/>
      <c r="D2820" s="108"/>
    </row>
    <row r="2821" spans="1:4" x14ac:dyDescent="0.25">
      <c r="A2821" s="108"/>
      <c r="D2821" s="108"/>
    </row>
    <row r="2822" spans="1:4" x14ac:dyDescent="0.25">
      <c r="A2822" s="108"/>
      <c r="D2822" s="108"/>
    </row>
    <row r="2823" spans="1:4" x14ac:dyDescent="0.25">
      <c r="A2823" s="108"/>
      <c r="D2823" s="108"/>
    </row>
    <row r="2824" spans="1:4" x14ac:dyDescent="0.25">
      <c r="A2824" s="108"/>
      <c r="D2824" s="108"/>
    </row>
    <row r="2825" spans="1:4" x14ac:dyDescent="0.25">
      <c r="A2825" s="108"/>
      <c r="D2825" s="108"/>
    </row>
    <row r="2826" spans="1:4" x14ac:dyDescent="0.25">
      <c r="A2826" s="108"/>
      <c r="D2826" s="108"/>
    </row>
    <row r="2827" spans="1:4" x14ac:dyDescent="0.25">
      <c r="A2827" s="108"/>
      <c r="D2827" s="108"/>
    </row>
    <row r="2828" spans="1:4" x14ac:dyDescent="0.25">
      <c r="A2828" s="108"/>
      <c r="D2828" s="108"/>
    </row>
    <row r="2829" spans="1:4" x14ac:dyDescent="0.25">
      <c r="A2829" s="108"/>
      <c r="D2829" s="108"/>
    </row>
    <row r="2830" spans="1:4" x14ac:dyDescent="0.25">
      <c r="A2830" s="108"/>
      <c r="D2830" s="108"/>
    </row>
    <row r="2831" spans="1:4" x14ac:dyDescent="0.25">
      <c r="A2831" s="108"/>
      <c r="D2831" s="108"/>
    </row>
    <row r="2832" spans="1:4" x14ac:dyDescent="0.25">
      <c r="A2832" s="108"/>
      <c r="D2832" s="108"/>
    </row>
    <row r="2833" spans="1:4" x14ac:dyDescent="0.25">
      <c r="A2833" s="108"/>
      <c r="D2833" s="108"/>
    </row>
    <row r="2834" spans="1:4" x14ac:dyDescent="0.25">
      <c r="A2834" s="108"/>
      <c r="D2834" s="108"/>
    </row>
    <row r="2835" spans="1:4" x14ac:dyDescent="0.25">
      <c r="A2835" s="108"/>
      <c r="D2835" s="108"/>
    </row>
    <row r="2836" spans="1:4" x14ac:dyDescent="0.25">
      <c r="A2836" s="108"/>
      <c r="D2836" s="108"/>
    </row>
    <row r="2837" spans="1:4" x14ac:dyDescent="0.25">
      <c r="A2837" s="108"/>
      <c r="D2837" s="108"/>
    </row>
    <row r="2838" spans="1:4" x14ac:dyDescent="0.25">
      <c r="A2838" s="108"/>
      <c r="D2838" s="108"/>
    </row>
    <row r="2839" spans="1:4" x14ac:dyDescent="0.25">
      <c r="A2839" s="108"/>
      <c r="D2839" s="108"/>
    </row>
    <row r="2840" spans="1:4" x14ac:dyDescent="0.25">
      <c r="A2840" s="108"/>
      <c r="D2840" s="108"/>
    </row>
    <row r="2841" spans="1:4" x14ac:dyDescent="0.25">
      <c r="A2841" s="108"/>
      <c r="D2841" s="108"/>
    </row>
    <row r="2842" spans="1:4" x14ac:dyDescent="0.25">
      <c r="A2842" s="108"/>
      <c r="D2842" s="108"/>
    </row>
    <row r="2843" spans="1:4" x14ac:dyDescent="0.25">
      <c r="A2843" s="108"/>
      <c r="D2843" s="108"/>
    </row>
    <row r="2844" spans="1:4" x14ac:dyDescent="0.25">
      <c r="A2844" s="108"/>
      <c r="D2844" s="108"/>
    </row>
    <row r="2845" spans="1:4" x14ac:dyDescent="0.25">
      <c r="A2845" s="108"/>
      <c r="D2845" s="108"/>
    </row>
    <row r="2846" spans="1:4" x14ac:dyDescent="0.25">
      <c r="A2846" s="108"/>
      <c r="D2846" s="108"/>
    </row>
    <row r="2847" spans="1:4" x14ac:dyDescent="0.25">
      <c r="A2847" s="108"/>
      <c r="D2847" s="108"/>
    </row>
    <row r="2848" spans="1:4" x14ac:dyDescent="0.25">
      <c r="A2848" s="108"/>
      <c r="D2848" s="108"/>
    </row>
    <row r="2849" spans="1:4" x14ac:dyDescent="0.25">
      <c r="A2849" s="108"/>
      <c r="D2849" s="108"/>
    </row>
    <row r="2850" spans="1:4" x14ac:dyDescent="0.25">
      <c r="A2850" s="108"/>
      <c r="D2850" s="108"/>
    </row>
    <row r="2851" spans="1:4" x14ac:dyDescent="0.25">
      <c r="A2851" s="108"/>
      <c r="D2851" s="108"/>
    </row>
    <row r="2852" spans="1:4" x14ac:dyDescent="0.25">
      <c r="A2852" s="108"/>
      <c r="D2852" s="108"/>
    </row>
    <row r="2853" spans="1:4" x14ac:dyDescent="0.25">
      <c r="A2853" s="108"/>
      <c r="D2853" s="108"/>
    </row>
    <row r="2854" spans="1:4" x14ac:dyDescent="0.25">
      <c r="A2854" s="108"/>
      <c r="D2854" s="108"/>
    </row>
    <row r="2855" spans="1:4" x14ac:dyDescent="0.25">
      <c r="A2855" s="108"/>
      <c r="D2855" s="108"/>
    </row>
    <row r="2856" spans="1:4" x14ac:dyDescent="0.25">
      <c r="A2856" s="108"/>
      <c r="D2856" s="108"/>
    </row>
    <row r="2857" spans="1:4" x14ac:dyDescent="0.25">
      <c r="A2857" s="108"/>
      <c r="D2857" s="108"/>
    </row>
    <row r="2858" spans="1:4" x14ac:dyDescent="0.25">
      <c r="A2858" s="108"/>
      <c r="D2858" s="108"/>
    </row>
    <row r="2859" spans="1:4" x14ac:dyDescent="0.25">
      <c r="A2859" s="108"/>
      <c r="D2859" s="108"/>
    </row>
    <row r="2860" spans="1:4" x14ac:dyDescent="0.25">
      <c r="A2860" s="108"/>
      <c r="D2860" s="108"/>
    </row>
    <row r="2861" spans="1:4" x14ac:dyDescent="0.25">
      <c r="A2861" s="108"/>
      <c r="D2861" s="108"/>
    </row>
    <row r="2862" spans="1:4" x14ac:dyDescent="0.25">
      <c r="A2862" s="108"/>
      <c r="D2862" s="108"/>
    </row>
    <row r="2863" spans="1:4" x14ac:dyDescent="0.25">
      <c r="A2863" s="108"/>
      <c r="D2863" s="108"/>
    </row>
    <row r="2864" spans="1:4" x14ac:dyDescent="0.25">
      <c r="A2864" s="108"/>
      <c r="D2864" s="108"/>
    </row>
    <row r="2865" spans="1:4" x14ac:dyDescent="0.25">
      <c r="A2865" s="108"/>
      <c r="D2865" s="108"/>
    </row>
    <row r="2866" spans="1:4" x14ac:dyDescent="0.25">
      <c r="A2866" s="108"/>
      <c r="D2866" s="108"/>
    </row>
    <row r="2867" spans="1:4" x14ac:dyDescent="0.25">
      <c r="A2867" s="108"/>
      <c r="D2867" s="108"/>
    </row>
    <row r="2868" spans="1:4" x14ac:dyDescent="0.25">
      <c r="A2868" s="108"/>
      <c r="D2868" s="108"/>
    </row>
    <row r="2869" spans="1:4" x14ac:dyDescent="0.25">
      <c r="A2869" s="108"/>
      <c r="D2869" s="108"/>
    </row>
    <row r="2870" spans="1:4" x14ac:dyDescent="0.25">
      <c r="A2870" s="108"/>
      <c r="D2870" s="108"/>
    </row>
    <row r="2871" spans="1:4" x14ac:dyDescent="0.25">
      <c r="A2871" s="108"/>
      <c r="D2871" s="108"/>
    </row>
    <row r="2872" spans="1:4" x14ac:dyDescent="0.25">
      <c r="A2872" s="108"/>
      <c r="D2872" s="108"/>
    </row>
    <row r="2873" spans="1:4" x14ac:dyDescent="0.25">
      <c r="A2873" s="108"/>
      <c r="D2873" s="108"/>
    </row>
    <row r="2874" spans="1:4" x14ac:dyDescent="0.25">
      <c r="A2874" s="108"/>
      <c r="D2874" s="108"/>
    </row>
    <row r="2875" spans="1:4" x14ac:dyDescent="0.25">
      <c r="A2875" s="108"/>
      <c r="D2875" s="108"/>
    </row>
    <row r="2876" spans="1:4" x14ac:dyDescent="0.25">
      <c r="A2876" s="108"/>
      <c r="D2876" s="108"/>
    </row>
    <row r="2877" spans="1:4" x14ac:dyDescent="0.25">
      <c r="A2877" s="108"/>
      <c r="D2877" s="108"/>
    </row>
    <row r="2878" spans="1:4" x14ac:dyDescent="0.25">
      <c r="A2878" s="108"/>
      <c r="D2878" s="108"/>
    </row>
    <row r="2879" spans="1:4" x14ac:dyDescent="0.25">
      <c r="A2879" s="108"/>
      <c r="D2879" s="108"/>
    </row>
    <row r="2880" spans="1:4" x14ac:dyDescent="0.25">
      <c r="A2880" s="108"/>
      <c r="D2880" s="108"/>
    </row>
    <row r="2881" spans="1:4" x14ac:dyDescent="0.25">
      <c r="A2881" s="108"/>
      <c r="D2881" s="108"/>
    </row>
    <row r="2882" spans="1:4" x14ac:dyDescent="0.25">
      <c r="A2882" s="108"/>
      <c r="D2882" s="108"/>
    </row>
    <row r="2883" spans="1:4" x14ac:dyDescent="0.25">
      <c r="A2883" s="108"/>
      <c r="D2883" s="108"/>
    </row>
    <row r="2884" spans="1:4" x14ac:dyDescent="0.25">
      <c r="A2884" s="108"/>
      <c r="D2884" s="108"/>
    </row>
    <row r="2885" spans="1:4" x14ac:dyDescent="0.25">
      <c r="A2885" s="108"/>
      <c r="D2885" s="108"/>
    </row>
    <row r="2886" spans="1:4" x14ac:dyDescent="0.25">
      <c r="A2886" s="108"/>
      <c r="D2886" s="108"/>
    </row>
    <row r="2887" spans="1:4" x14ac:dyDescent="0.25">
      <c r="A2887" s="108"/>
      <c r="D2887" s="108"/>
    </row>
    <row r="2888" spans="1:4" x14ac:dyDescent="0.25">
      <c r="A2888" s="108"/>
      <c r="D2888" s="108"/>
    </row>
    <row r="2889" spans="1:4" x14ac:dyDescent="0.25">
      <c r="A2889" s="108"/>
      <c r="D2889" s="108"/>
    </row>
    <row r="2890" spans="1:4" x14ac:dyDescent="0.25">
      <c r="A2890" s="108"/>
      <c r="D2890" s="108"/>
    </row>
    <row r="2891" spans="1:4" x14ac:dyDescent="0.25">
      <c r="A2891" s="108"/>
      <c r="D2891" s="108"/>
    </row>
    <row r="2892" spans="1:4" x14ac:dyDescent="0.25">
      <c r="A2892" s="108"/>
      <c r="D2892" s="108"/>
    </row>
    <row r="2893" spans="1:4" x14ac:dyDescent="0.25">
      <c r="A2893" s="108"/>
      <c r="D2893" s="108"/>
    </row>
    <row r="2894" spans="1:4" x14ac:dyDescent="0.25">
      <c r="A2894" s="108"/>
      <c r="D2894" s="108"/>
    </row>
    <row r="2895" spans="1:4" x14ac:dyDescent="0.25">
      <c r="A2895" s="108"/>
      <c r="D2895" s="108"/>
    </row>
    <row r="2896" spans="1:4" x14ac:dyDescent="0.25">
      <c r="A2896" s="108"/>
      <c r="D2896" s="108"/>
    </row>
    <row r="2897" spans="1:4" x14ac:dyDescent="0.25">
      <c r="A2897" s="108"/>
      <c r="D2897" s="108"/>
    </row>
    <row r="2898" spans="1:4" x14ac:dyDescent="0.25">
      <c r="A2898" s="108"/>
      <c r="D2898" s="108"/>
    </row>
    <row r="2899" spans="1:4" x14ac:dyDescent="0.25">
      <c r="A2899" s="108"/>
      <c r="D2899" s="108"/>
    </row>
    <row r="2900" spans="1:4" x14ac:dyDescent="0.25">
      <c r="A2900" s="108"/>
      <c r="D2900" s="108"/>
    </row>
    <row r="2901" spans="1:4" x14ac:dyDescent="0.25">
      <c r="A2901" s="108"/>
      <c r="D2901" s="108"/>
    </row>
    <row r="2902" spans="1:4" x14ac:dyDescent="0.25">
      <c r="A2902" s="108"/>
      <c r="D2902" s="108"/>
    </row>
    <row r="2903" spans="1:4" x14ac:dyDescent="0.25">
      <c r="A2903" s="108"/>
      <c r="D2903" s="108"/>
    </row>
    <row r="2904" spans="1:4" x14ac:dyDescent="0.25">
      <c r="A2904" s="108"/>
      <c r="D2904" s="108"/>
    </row>
    <row r="2905" spans="1:4" x14ac:dyDescent="0.25">
      <c r="A2905" s="108"/>
      <c r="D2905" s="108"/>
    </row>
    <row r="2906" spans="1:4" x14ac:dyDescent="0.25">
      <c r="A2906" s="108"/>
      <c r="D2906" s="108"/>
    </row>
    <row r="2907" spans="1:4" x14ac:dyDescent="0.25">
      <c r="A2907" s="108"/>
      <c r="D2907" s="108"/>
    </row>
    <row r="2908" spans="1:4" x14ac:dyDescent="0.25">
      <c r="A2908" s="108"/>
      <c r="D2908" s="108"/>
    </row>
    <row r="2909" spans="1:4" x14ac:dyDescent="0.25">
      <c r="A2909" s="108"/>
      <c r="D2909" s="108"/>
    </row>
    <row r="2910" spans="1:4" x14ac:dyDescent="0.25">
      <c r="A2910" s="108"/>
      <c r="D2910" s="108"/>
    </row>
    <row r="2911" spans="1:4" x14ac:dyDescent="0.25">
      <c r="A2911" s="108"/>
      <c r="D2911" s="108"/>
    </row>
    <row r="2912" spans="1:4" x14ac:dyDescent="0.25">
      <c r="A2912" s="108"/>
      <c r="D2912" s="108"/>
    </row>
    <row r="2913" spans="1:4" x14ac:dyDescent="0.25">
      <c r="A2913" s="108"/>
      <c r="D2913" s="108"/>
    </row>
    <row r="2914" spans="1:4" x14ac:dyDescent="0.25">
      <c r="A2914" s="108"/>
      <c r="D2914" s="108"/>
    </row>
    <row r="2915" spans="1:4" x14ac:dyDescent="0.25">
      <c r="A2915" s="108"/>
      <c r="D2915" s="108"/>
    </row>
    <row r="2916" spans="1:4" x14ac:dyDescent="0.25">
      <c r="A2916" s="108"/>
      <c r="D2916" s="108"/>
    </row>
    <row r="2917" spans="1:4" x14ac:dyDescent="0.25">
      <c r="A2917" s="108"/>
      <c r="D2917" s="108"/>
    </row>
    <row r="2918" spans="1:4" x14ac:dyDescent="0.25">
      <c r="A2918" s="108"/>
      <c r="D2918" s="108"/>
    </row>
    <row r="2919" spans="1:4" x14ac:dyDescent="0.25">
      <c r="A2919" s="108"/>
      <c r="D2919" s="108"/>
    </row>
    <row r="2920" spans="1:4" x14ac:dyDescent="0.25">
      <c r="A2920" s="108"/>
      <c r="D2920" s="108"/>
    </row>
    <row r="2921" spans="1:4" x14ac:dyDescent="0.25">
      <c r="A2921" s="108"/>
      <c r="D2921" s="108"/>
    </row>
    <row r="2922" spans="1:4" x14ac:dyDescent="0.25">
      <c r="A2922" s="108"/>
      <c r="D2922" s="108"/>
    </row>
    <row r="2923" spans="1:4" x14ac:dyDescent="0.25">
      <c r="A2923" s="108"/>
      <c r="D2923" s="108"/>
    </row>
    <row r="2924" spans="1:4" x14ac:dyDescent="0.25">
      <c r="A2924" s="108"/>
      <c r="D2924" s="108"/>
    </row>
    <row r="2925" spans="1:4" x14ac:dyDescent="0.25">
      <c r="A2925" s="108"/>
      <c r="D2925" s="108"/>
    </row>
    <row r="2926" spans="1:4" x14ac:dyDescent="0.25">
      <c r="A2926" s="108"/>
      <c r="D2926" s="108"/>
    </row>
    <row r="2927" spans="1:4" x14ac:dyDescent="0.25">
      <c r="A2927" s="108"/>
      <c r="D2927" s="108"/>
    </row>
    <row r="2928" spans="1:4" x14ac:dyDescent="0.25">
      <c r="A2928" s="108"/>
      <c r="D2928" s="108"/>
    </row>
    <row r="2929" spans="1:4" x14ac:dyDescent="0.25">
      <c r="A2929" s="108"/>
      <c r="D2929" s="108"/>
    </row>
    <row r="2930" spans="1:4" x14ac:dyDescent="0.25">
      <c r="A2930" s="108"/>
      <c r="D2930" s="108"/>
    </row>
    <row r="2931" spans="1:4" x14ac:dyDescent="0.25">
      <c r="A2931" s="108"/>
      <c r="D2931" s="108"/>
    </row>
    <row r="2932" spans="1:4" x14ac:dyDescent="0.25">
      <c r="A2932" s="108"/>
      <c r="D2932" s="108"/>
    </row>
    <row r="2933" spans="1:4" x14ac:dyDescent="0.25">
      <c r="A2933" s="108"/>
      <c r="D2933" s="108"/>
    </row>
    <row r="2934" spans="1:4" x14ac:dyDescent="0.25">
      <c r="A2934" s="108"/>
      <c r="D2934" s="108"/>
    </row>
    <row r="2935" spans="1:4" x14ac:dyDescent="0.25">
      <c r="A2935" s="108"/>
      <c r="D2935" s="108"/>
    </row>
    <row r="2936" spans="1:4" x14ac:dyDescent="0.25">
      <c r="A2936" s="108"/>
      <c r="D2936" s="108"/>
    </row>
    <row r="2937" spans="1:4" x14ac:dyDescent="0.25">
      <c r="A2937" s="108"/>
      <c r="D2937" s="108"/>
    </row>
    <row r="2938" spans="1:4" x14ac:dyDescent="0.25">
      <c r="A2938" s="108"/>
      <c r="D2938" s="108"/>
    </row>
    <row r="2939" spans="1:4" x14ac:dyDescent="0.25">
      <c r="A2939" s="108"/>
      <c r="D2939" s="108"/>
    </row>
    <row r="2940" spans="1:4" x14ac:dyDescent="0.25">
      <c r="A2940" s="108"/>
      <c r="D2940" s="108"/>
    </row>
    <row r="2941" spans="1:4" x14ac:dyDescent="0.25">
      <c r="A2941" s="108"/>
      <c r="D2941" s="108"/>
    </row>
    <row r="2942" spans="1:4" x14ac:dyDescent="0.25">
      <c r="A2942" s="108"/>
      <c r="D2942" s="108"/>
    </row>
    <row r="2943" spans="1:4" x14ac:dyDescent="0.25">
      <c r="A2943" s="108"/>
      <c r="D2943" s="108"/>
    </row>
    <row r="2944" spans="1:4" x14ac:dyDescent="0.25">
      <c r="A2944" s="108"/>
      <c r="D2944" s="108"/>
    </row>
    <row r="2945" spans="1:4" x14ac:dyDescent="0.25">
      <c r="A2945" s="108"/>
      <c r="D2945" s="108"/>
    </row>
    <row r="2946" spans="1:4" x14ac:dyDescent="0.25">
      <c r="A2946" s="108"/>
      <c r="D2946" s="108"/>
    </row>
    <row r="2947" spans="1:4" x14ac:dyDescent="0.25">
      <c r="A2947" s="108"/>
      <c r="D2947" s="108"/>
    </row>
    <row r="2948" spans="1:4" x14ac:dyDescent="0.25">
      <c r="A2948" s="108"/>
      <c r="D2948" s="108"/>
    </row>
    <row r="2949" spans="1:4" x14ac:dyDescent="0.25">
      <c r="A2949" s="108"/>
      <c r="D2949" s="108"/>
    </row>
    <row r="2950" spans="1:4" x14ac:dyDescent="0.25">
      <c r="A2950" s="108"/>
      <c r="D2950" s="108"/>
    </row>
    <row r="2951" spans="1:4" x14ac:dyDescent="0.25">
      <c r="A2951" s="108"/>
      <c r="D2951" s="108"/>
    </row>
    <row r="2952" spans="1:4" x14ac:dyDescent="0.25">
      <c r="A2952" s="108"/>
      <c r="D2952" s="108"/>
    </row>
    <row r="2953" spans="1:4" x14ac:dyDescent="0.25">
      <c r="A2953" s="108"/>
      <c r="D2953" s="108"/>
    </row>
    <row r="2954" spans="1:4" x14ac:dyDescent="0.25">
      <c r="A2954" s="108"/>
      <c r="D2954" s="108"/>
    </row>
    <row r="2955" spans="1:4" x14ac:dyDescent="0.25">
      <c r="A2955" s="108"/>
      <c r="D2955" s="108"/>
    </row>
    <row r="2956" spans="1:4" x14ac:dyDescent="0.25">
      <c r="A2956" s="108"/>
      <c r="D2956" s="108"/>
    </row>
    <row r="2957" spans="1:4" x14ac:dyDescent="0.25">
      <c r="A2957" s="108"/>
      <c r="D2957" s="108"/>
    </row>
    <row r="2958" spans="1:4" x14ac:dyDescent="0.25">
      <c r="A2958" s="108"/>
      <c r="D2958" s="108"/>
    </row>
    <row r="2959" spans="1:4" x14ac:dyDescent="0.25">
      <c r="A2959" s="108"/>
      <c r="D2959" s="108"/>
    </row>
    <row r="2960" spans="1:4" x14ac:dyDescent="0.25">
      <c r="A2960" s="108"/>
      <c r="D2960" s="108"/>
    </row>
    <row r="2961" spans="1:4" x14ac:dyDescent="0.25">
      <c r="A2961" s="108"/>
      <c r="D2961" s="108"/>
    </row>
    <row r="2962" spans="1:4" x14ac:dyDescent="0.25">
      <c r="A2962" s="108"/>
      <c r="D2962" s="108"/>
    </row>
    <row r="2963" spans="1:4" x14ac:dyDescent="0.25">
      <c r="A2963" s="108"/>
      <c r="D2963" s="108"/>
    </row>
    <row r="2964" spans="1:4" x14ac:dyDescent="0.25">
      <c r="A2964" s="108"/>
      <c r="D2964" s="108"/>
    </row>
    <row r="2965" spans="1:4" x14ac:dyDescent="0.25">
      <c r="A2965" s="108"/>
      <c r="D2965" s="108"/>
    </row>
    <row r="2966" spans="1:4" x14ac:dyDescent="0.25">
      <c r="A2966" s="108"/>
      <c r="D2966" s="108"/>
    </row>
    <row r="2967" spans="1:4" x14ac:dyDescent="0.25">
      <c r="A2967" s="108"/>
      <c r="D2967" s="108"/>
    </row>
    <row r="2968" spans="1:4" x14ac:dyDescent="0.25">
      <c r="A2968" s="108"/>
      <c r="D2968" s="108"/>
    </row>
    <row r="2969" spans="1:4" x14ac:dyDescent="0.25">
      <c r="A2969" s="108"/>
      <c r="D2969" s="108"/>
    </row>
    <row r="2970" spans="1:4" x14ac:dyDescent="0.25">
      <c r="A2970" s="108"/>
      <c r="D2970" s="108"/>
    </row>
    <row r="2971" spans="1:4" x14ac:dyDescent="0.25">
      <c r="A2971" s="108"/>
      <c r="D2971" s="108"/>
    </row>
    <row r="2972" spans="1:4" x14ac:dyDescent="0.25">
      <c r="A2972" s="108"/>
      <c r="D2972" s="108"/>
    </row>
    <row r="2973" spans="1:4" x14ac:dyDescent="0.25">
      <c r="A2973" s="108"/>
      <c r="D2973" s="108"/>
    </row>
    <row r="2974" spans="1:4" x14ac:dyDescent="0.25">
      <c r="A2974" s="108"/>
      <c r="D2974" s="108"/>
    </row>
    <row r="2975" spans="1:4" x14ac:dyDescent="0.25">
      <c r="A2975" s="108"/>
      <c r="D2975" s="108"/>
    </row>
    <row r="2976" spans="1:4" x14ac:dyDescent="0.25">
      <c r="A2976" s="108"/>
      <c r="D2976" s="108"/>
    </row>
    <row r="2977" spans="1:4" x14ac:dyDescent="0.25">
      <c r="A2977" s="108"/>
      <c r="D2977" s="108"/>
    </row>
    <row r="2978" spans="1:4" x14ac:dyDescent="0.25">
      <c r="A2978" s="108"/>
      <c r="D2978" s="108"/>
    </row>
    <row r="2979" spans="1:4" x14ac:dyDescent="0.25">
      <c r="A2979" s="108"/>
      <c r="D2979" s="108"/>
    </row>
    <row r="2980" spans="1:4" x14ac:dyDescent="0.25">
      <c r="A2980" s="108"/>
      <c r="D2980" s="108"/>
    </row>
    <row r="2981" spans="1:4" x14ac:dyDescent="0.25">
      <c r="A2981" s="108"/>
      <c r="D2981" s="108"/>
    </row>
    <row r="2982" spans="1:4" x14ac:dyDescent="0.25">
      <c r="A2982" s="108"/>
      <c r="D2982" s="108"/>
    </row>
    <row r="2983" spans="1:4" x14ac:dyDescent="0.25">
      <c r="A2983" s="108"/>
      <c r="D2983" s="108"/>
    </row>
    <row r="2984" spans="1:4" x14ac:dyDescent="0.25">
      <c r="A2984" s="108"/>
      <c r="D2984" s="108"/>
    </row>
    <row r="2985" spans="1:4" x14ac:dyDescent="0.25">
      <c r="A2985" s="108"/>
      <c r="D2985" s="108"/>
    </row>
    <row r="2986" spans="1:4" x14ac:dyDescent="0.25">
      <c r="A2986" s="108"/>
      <c r="D2986" s="108"/>
    </row>
    <row r="2987" spans="1:4" x14ac:dyDescent="0.25">
      <c r="A2987" s="108"/>
      <c r="D2987" s="108"/>
    </row>
    <row r="2988" spans="1:4" x14ac:dyDescent="0.25">
      <c r="A2988" s="108"/>
      <c r="D2988" s="108"/>
    </row>
    <row r="2989" spans="1:4" x14ac:dyDescent="0.25">
      <c r="A2989" s="108"/>
      <c r="D2989" s="108"/>
    </row>
    <row r="2990" spans="1:4" x14ac:dyDescent="0.25">
      <c r="A2990" s="108"/>
      <c r="D2990" s="108"/>
    </row>
    <row r="2991" spans="1:4" x14ac:dyDescent="0.25">
      <c r="A2991" s="108"/>
      <c r="D2991" s="108"/>
    </row>
    <row r="2992" spans="1:4" x14ac:dyDescent="0.25">
      <c r="A2992" s="108"/>
      <c r="D2992" s="108"/>
    </row>
    <row r="2993" spans="1:4" x14ac:dyDescent="0.25">
      <c r="A2993" s="108"/>
      <c r="D2993" s="108"/>
    </row>
    <row r="2994" spans="1:4" x14ac:dyDescent="0.25">
      <c r="A2994" s="108"/>
      <c r="D2994" s="108"/>
    </row>
    <row r="2995" spans="1:4" x14ac:dyDescent="0.25">
      <c r="A2995" s="108"/>
      <c r="D2995" s="108"/>
    </row>
    <row r="2996" spans="1:4" x14ac:dyDescent="0.25">
      <c r="A2996" s="108"/>
      <c r="D2996" s="108"/>
    </row>
    <row r="2997" spans="1:4" x14ac:dyDescent="0.25">
      <c r="A2997" s="108"/>
      <c r="D2997" s="108"/>
    </row>
    <row r="2998" spans="1:4" x14ac:dyDescent="0.25">
      <c r="A2998" s="108"/>
      <c r="D2998" s="108"/>
    </row>
    <row r="2999" spans="1:4" x14ac:dyDescent="0.25">
      <c r="A2999" s="108"/>
      <c r="D2999" s="108"/>
    </row>
    <row r="3000" spans="1:4" x14ac:dyDescent="0.25">
      <c r="A3000" s="108"/>
      <c r="D3000" s="108"/>
    </row>
    <row r="3001" spans="1:4" x14ac:dyDescent="0.25">
      <c r="A3001" s="108"/>
      <c r="D3001" s="108"/>
    </row>
    <row r="3002" spans="1:4" x14ac:dyDescent="0.25">
      <c r="A3002" s="108"/>
      <c r="D3002" s="108"/>
    </row>
    <row r="3003" spans="1:4" x14ac:dyDescent="0.25">
      <c r="A3003" s="108"/>
      <c r="D3003" s="108"/>
    </row>
    <row r="3004" spans="1:4" x14ac:dyDescent="0.25">
      <c r="A3004" s="108"/>
      <c r="D3004" s="108"/>
    </row>
    <row r="3005" spans="1:4" x14ac:dyDescent="0.25">
      <c r="A3005" s="108"/>
      <c r="D3005" s="108"/>
    </row>
    <row r="3006" spans="1:4" x14ac:dyDescent="0.25">
      <c r="A3006" s="108"/>
      <c r="D3006" s="108"/>
    </row>
    <row r="3007" spans="1:4" x14ac:dyDescent="0.25">
      <c r="A3007" s="108"/>
      <c r="D3007" s="108"/>
    </row>
    <row r="3008" spans="1:4" x14ac:dyDescent="0.25">
      <c r="A3008" s="108"/>
      <c r="D3008" s="108"/>
    </row>
    <row r="3009" spans="1:4" x14ac:dyDescent="0.25">
      <c r="A3009" s="108"/>
      <c r="D3009" s="108"/>
    </row>
    <row r="3010" spans="1:4" x14ac:dyDescent="0.25">
      <c r="A3010" s="108"/>
      <c r="D3010" s="108"/>
    </row>
    <row r="3011" spans="1:4" x14ac:dyDescent="0.25">
      <c r="A3011" s="108"/>
      <c r="D3011" s="108"/>
    </row>
    <row r="3012" spans="1:4" x14ac:dyDescent="0.25">
      <c r="A3012" s="108"/>
      <c r="D3012" s="108"/>
    </row>
    <row r="3013" spans="1:4" x14ac:dyDescent="0.25">
      <c r="A3013" s="108"/>
      <c r="D3013" s="108"/>
    </row>
    <row r="3014" spans="1:4" x14ac:dyDescent="0.25">
      <c r="A3014" s="108"/>
      <c r="D3014" s="108"/>
    </row>
    <row r="3015" spans="1:4" x14ac:dyDescent="0.25">
      <c r="A3015" s="108"/>
      <c r="D3015" s="108"/>
    </row>
    <row r="3016" spans="1:4" x14ac:dyDescent="0.25">
      <c r="A3016" s="108"/>
      <c r="D3016" s="108"/>
    </row>
    <row r="3017" spans="1:4" x14ac:dyDescent="0.25">
      <c r="A3017" s="108"/>
      <c r="D3017" s="108"/>
    </row>
    <row r="3018" spans="1:4" x14ac:dyDescent="0.25">
      <c r="A3018" s="108"/>
      <c r="D3018" s="108"/>
    </row>
    <row r="3019" spans="1:4" x14ac:dyDescent="0.25">
      <c r="A3019" s="108"/>
      <c r="D3019" s="108"/>
    </row>
    <row r="3020" spans="1:4" x14ac:dyDescent="0.25">
      <c r="A3020" s="108"/>
      <c r="D3020" s="108"/>
    </row>
    <row r="3021" spans="1:4" x14ac:dyDescent="0.25">
      <c r="A3021" s="108"/>
      <c r="D3021" s="108"/>
    </row>
    <row r="3022" spans="1:4" x14ac:dyDescent="0.25">
      <c r="A3022" s="108"/>
      <c r="D3022" s="108"/>
    </row>
    <row r="3023" spans="1:4" x14ac:dyDescent="0.25">
      <c r="A3023" s="108"/>
      <c r="D3023" s="108"/>
    </row>
    <row r="3024" spans="1:4" x14ac:dyDescent="0.25">
      <c r="A3024" s="108"/>
      <c r="D3024" s="108"/>
    </row>
    <row r="3025" spans="1:4" x14ac:dyDescent="0.25">
      <c r="A3025" s="108"/>
      <c r="D3025" s="108"/>
    </row>
    <row r="3026" spans="1:4" x14ac:dyDescent="0.25">
      <c r="A3026" s="108"/>
      <c r="D3026" s="108"/>
    </row>
    <row r="3027" spans="1:4" x14ac:dyDescent="0.25">
      <c r="A3027" s="108"/>
      <c r="D3027" s="108"/>
    </row>
    <row r="3028" spans="1:4" x14ac:dyDescent="0.25">
      <c r="A3028" s="108"/>
      <c r="D3028" s="108"/>
    </row>
    <row r="3029" spans="1:4" x14ac:dyDescent="0.25">
      <c r="A3029" s="108"/>
      <c r="D3029" s="108"/>
    </row>
    <row r="3030" spans="1:4" x14ac:dyDescent="0.25">
      <c r="A3030" s="108"/>
      <c r="D3030" s="108"/>
    </row>
    <row r="3031" spans="1:4" x14ac:dyDescent="0.25">
      <c r="A3031" s="108"/>
      <c r="D3031" s="108"/>
    </row>
    <row r="3032" spans="1:4" x14ac:dyDescent="0.25">
      <c r="A3032" s="108"/>
      <c r="D3032" s="108"/>
    </row>
    <row r="3033" spans="1:4" x14ac:dyDescent="0.25">
      <c r="A3033" s="108"/>
      <c r="D3033" s="108"/>
    </row>
    <row r="3034" spans="1:4" x14ac:dyDescent="0.25">
      <c r="A3034" s="108"/>
      <c r="D3034" s="108"/>
    </row>
    <row r="3035" spans="1:4" x14ac:dyDescent="0.25">
      <c r="A3035" s="108"/>
      <c r="D3035" s="108"/>
    </row>
    <row r="3036" spans="1:4" x14ac:dyDescent="0.25">
      <c r="A3036" s="108"/>
      <c r="D3036" s="108"/>
    </row>
    <row r="3037" spans="1:4" x14ac:dyDescent="0.25">
      <c r="A3037" s="108"/>
      <c r="D3037" s="108"/>
    </row>
    <row r="3038" spans="1:4" x14ac:dyDescent="0.25">
      <c r="A3038" s="108"/>
      <c r="D3038" s="108"/>
    </row>
    <row r="3039" spans="1:4" x14ac:dyDescent="0.25">
      <c r="A3039" s="108"/>
      <c r="D3039" s="108"/>
    </row>
    <row r="3040" spans="1:4" x14ac:dyDescent="0.25">
      <c r="A3040" s="108"/>
      <c r="D3040" s="108"/>
    </row>
    <row r="3041" spans="1:4" x14ac:dyDescent="0.25">
      <c r="A3041" s="108"/>
      <c r="D3041" s="108"/>
    </row>
    <row r="3042" spans="1:4" x14ac:dyDescent="0.25">
      <c r="A3042" s="108"/>
      <c r="D3042" s="108"/>
    </row>
    <row r="3043" spans="1:4" x14ac:dyDescent="0.25">
      <c r="A3043" s="108"/>
      <c r="D3043" s="108"/>
    </row>
    <row r="3044" spans="1:4" x14ac:dyDescent="0.25">
      <c r="A3044" s="108"/>
      <c r="D3044" s="108"/>
    </row>
    <row r="3045" spans="1:4" x14ac:dyDescent="0.25">
      <c r="A3045" s="108"/>
      <c r="D3045" s="108"/>
    </row>
    <row r="3046" spans="1:4" x14ac:dyDescent="0.25">
      <c r="A3046" s="108"/>
      <c r="D3046" s="108"/>
    </row>
    <row r="3047" spans="1:4" x14ac:dyDescent="0.25">
      <c r="A3047" s="108"/>
      <c r="D3047" s="108"/>
    </row>
    <row r="3048" spans="1:4" x14ac:dyDescent="0.25">
      <c r="A3048" s="108"/>
      <c r="D3048" s="108"/>
    </row>
    <row r="3049" spans="1:4" x14ac:dyDescent="0.25">
      <c r="A3049" s="108"/>
      <c r="D3049" s="108"/>
    </row>
    <row r="3050" spans="1:4" x14ac:dyDescent="0.25">
      <c r="A3050" s="108"/>
      <c r="D3050" s="108"/>
    </row>
    <row r="3051" spans="1:4" x14ac:dyDescent="0.25">
      <c r="A3051" s="108"/>
      <c r="D3051" s="108"/>
    </row>
    <row r="3052" spans="1:4" x14ac:dyDescent="0.25">
      <c r="A3052" s="108"/>
      <c r="D3052" s="108"/>
    </row>
    <row r="3053" spans="1:4" x14ac:dyDescent="0.25">
      <c r="A3053" s="108"/>
      <c r="D3053" s="108"/>
    </row>
    <row r="3054" spans="1:4" x14ac:dyDescent="0.25">
      <c r="A3054" s="108"/>
      <c r="D3054" s="108"/>
    </row>
    <row r="3055" spans="1:4" x14ac:dyDescent="0.25">
      <c r="A3055" s="108"/>
      <c r="D3055" s="108"/>
    </row>
    <row r="3056" spans="1:4" x14ac:dyDescent="0.25">
      <c r="A3056" s="108"/>
      <c r="D3056" s="108"/>
    </row>
    <row r="3057" spans="1:4" x14ac:dyDescent="0.25">
      <c r="A3057" s="108"/>
      <c r="D3057" s="108"/>
    </row>
    <row r="3058" spans="1:4" x14ac:dyDescent="0.25">
      <c r="A3058" s="108"/>
      <c r="D3058" s="108"/>
    </row>
    <row r="3059" spans="1:4" x14ac:dyDescent="0.25">
      <c r="A3059" s="108"/>
      <c r="D3059" s="108"/>
    </row>
    <row r="3060" spans="1:4" x14ac:dyDescent="0.25">
      <c r="A3060" s="108"/>
      <c r="D3060" s="108"/>
    </row>
    <row r="3061" spans="1:4" x14ac:dyDescent="0.25">
      <c r="A3061" s="108"/>
      <c r="D3061" s="108"/>
    </row>
    <row r="3062" spans="1:4" x14ac:dyDescent="0.25">
      <c r="A3062" s="108"/>
      <c r="D3062" s="108"/>
    </row>
    <row r="3063" spans="1:4" x14ac:dyDescent="0.25">
      <c r="A3063" s="108"/>
      <c r="D3063" s="108"/>
    </row>
    <row r="3064" spans="1:4" x14ac:dyDescent="0.25">
      <c r="A3064" s="108"/>
      <c r="D3064" s="108"/>
    </row>
    <row r="3065" spans="1:4" x14ac:dyDescent="0.25">
      <c r="A3065" s="108"/>
      <c r="D3065" s="108"/>
    </row>
    <row r="3066" spans="1:4" x14ac:dyDescent="0.25">
      <c r="A3066" s="108"/>
      <c r="D3066" s="108"/>
    </row>
    <row r="3067" spans="1:4" x14ac:dyDescent="0.25">
      <c r="A3067" s="108"/>
      <c r="D3067" s="108"/>
    </row>
    <row r="3068" spans="1:4" x14ac:dyDescent="0.25">
      <c r="A3068" s="108"/>
      <c r="D3068" s="108"/>
    </row>
    <row r="3069" spans="1:4" x14ac:dyDescent="0.25">
      <c r="A3069" s="108"/>
      <c r="D3069" s="108"/>
    </row>
    <row r="3070" spans="1:4" x14ac:dyDescent="0.25">
      <c r="A3070" s="108"/>
      <c r="D3070" s="108"/>
    </row>
    <row r="3071" spans="1:4" x14ac:dyDescent="0.25">
      <c r="A3071" s="108"/>
      <c r="D3071" s="108"/>
    </row>
    <row r="3072" spans="1:4" x14ac:dyDescent="0.25">
      <c r="A3072" s="108"/>
      <c r="D3072" s="108"/>
    </row>
    <row r="3073" spans="1:4" x14ac:dyDescent="0.25">
      <c r="A3073" s="108"/>
      <c r="D3073" s="108"/>
    </row>
    <row r="3074" spans="1:4" x14ac:dyDescent="0.25">
      <c r="A3074" s="108"/>
      <c r="D3074" s="108"/>
    </row>
    <row r="3075" spans="1:4" x14ac:dyDescent="0.25">
      <c r="A3075" s="108"/>
      <c r="D3075" s="108"/>
    </row>
    <row r="3076" spans="1:4" x14ac:dyDescent="0.25">
      <c r="A3076" s="108"/>
      <c r="D3076" s="108"/>
    </row>
    <row r="3077" spans="1:4" x14ac:dyDescent="0.25">
      <c r="A3077" s="108"/>
      <c r="D3077" s="108"/>
    </row>
    <row r="3078" spans="1:4" x14ac:dyDescent="0.25">
      <c r="A3078" s="108"/>
      <c r="D3078" s="108"/>
    </row>
    <row r="3079" spans="1:4" x14ac:dyDescent="0.25">
      <c r="A3079" s="108"/>
      <c r="D3079" s="108"/>
    </row>
    <row r="3080" spans="1:4" x14ac:dyDescent="0.25">
      <c r="A3080" s="108"/>
      <c r="D3080" s="108"/>
    </row>
    <row r="3081" spans="1:4" x14ac:dyDescent="0.25">
      <c r="A3081" s="108"/>
      <c r="D3081" s="108"/>
    </row>
    <row r="3082" spans="1:4" x14ac:dyDescent="0.25">
      <c r="A3082" s="108"/>
      <c r="D3082" s="108"/>
    </row>
    <row r="3083" spans="1:4" x14ac:dyDescent="0.25">
      <c r="A3083" s="108"/>
      <c r="D3083" s="108"/>
    </row>
    <row r="3084" spans="1:4" x14ac:dyDescent="0.25">
      <c r="A3084" s="108"/>
      <c r="D3084" s="108"/>
    </row>
    <row r="3085" spans="1:4" x14ac:dyDescent="0.25">
      <c r="A3085" s="108"/>
      <c r="D3085" s="108"/>
    </row>
    <row r="3086" spans="1:4" x14ac:dyDescent="0.25">
      <c r="A3086" s="108"/>
      <c r="D3086" s="108"/>
    </row>
    <row r="3087" spans="1:4" x14ac:dyDescent="0.25">
      <c r="A3087" s="108"/>
      <c r="D3087" s="108"/>
    </row>
    <row r="3088" spans="1:4" x14ac:dyDescent="0.25">
      <c r="A3088" s="108"/>
      <c r="D3088" s="108"/>
    </row>
    <row r="3089" spans="1:4" x14ac:dyDescent="0.25">
      <c r="A3089" s="108"/>
      <c r="D3089" s="108"/>
    </row>
    <row r="3090" spans="1:4" x14ac:dyDescent="0.25">
      <c r="A3090" s="108"/>
      <c r="D3090" s="108"/>
    </row>
    <row r="3091" spans="1:4" x14ac:dyDescent="0.25">
      <c r="A3091" s="108"/>
      <c r="D3091" s="108"/>
    </row>
    <row r="3092" spans="1:4" x14ac:dyDescent="0.25">
      <c r="A3092" s="108"/>
      <c r="D3092" s="108"/>
    </row>
    <row r="3093" spans="1:4" x14ac:dyDescent="0.25">
      <c r="A3093" s="108"/>
      <c r="D3093" s="108"/>
    </row>
    <row r="3094" spans="1:4" x14ac:dyDescent="0.25">
      <c r="A3094" s="108"/>
      <c r="D3094" s="108"/>
    </row>
    <row r="3095" spans="1:4" x14ac:dyDescent="0.25">
      <c r="A3095" s="108"/>
      <c r="D3095" s="108"/>
    </row>
    <row r="3096" spans="1:4" x14ac:dyDescent="0.25">
      <c r="A3096" s="108"/>
      <c r="D3096" s="108"/>
    </row>
    <row r="3097" spans="1:4" x14ac:dyDescent="0.25">
      <c r="A3097" s="108"/>
      <c r="D3097" s="108"/>
    </row>
    <row r="3098" spans="1:4" x14ac:dyDescent="0.25">
      <c r="A3098" s="108"/>
      <c r="D3098" s="108"/>
    </row>
    <row r="3099" spans="1:4" x14ac:dyDescent="0.25">
      <c r="A3099" s="108"/>
      <c r="D3099" s="108"/>
    </row>
    <row r="3100" spans="1:4" x14ac:dyDescent="0.25">
      <c r="A3100" s="108"/>
      <c r="D3100" s="108"/>
    </row>
    <row r="3101" spans="1:4" x14ac:dyDescent="0.25">
      <c r="A3101" s="108"/>
      <c r="D3101" s="108"/>
    </row>
    <row r="3102" spans="1:4" x14ac:dyDescent="0.25">
      <c r="A3102" s="108"/>
      <c r="D3102" s="108"/>
    </row>
    <row r="3103" spans="1:4" x14ac:dyDescent="0.25">
      <c r="A3103" s="108"/>
      <c r="D3103" s="108"/>
    </row>
    <row r="3104" spans="1:4" x14ac:dyDescent="0.25">
      <c r="A3104" s="108"/>
      <c r="D3104" s="108"/>
    </row>
    <row r="3105" spans="1:4" x14ac:dyDescent="0.25">
      <c r="A3105" s="108"/>
      <c r="D3105" s="108"/>
    </row>
    <row r="3106" spans="1:4" x14ac:dyDescent="0.25">
      <c r="A3106" s="108"/>
      <c r="D3106" s="108"/>
    </row>
    <row r="3107" spans="1:4" x14ac:dyDescent="0.25">
      <c r="A3107" s="108"/>
      <c r="D3107" s="108"/>
    </row>
    <row r="3108" spans="1:4" x14ac:dyDescent="0.25">
      <c r="A3108" s="108"/>
      <c r="D3108" s="108"/>
    </row>
    <row r="3109" spans="1:4" x14ac:dyDescent="0.25">
      <c r="A3109" s="108"/>
      <c r="D3109" s="108"/>
    </row>
    <row r="3110" spans="1:4" x14ac:dyDescent="0.25">
      <c r="A3110" s="108"/>
      <c r="D3110" s="108"/>
    </row>
    <row r="3111" spans="1:4" x14ac:dyDescent="0.25">
      <c r="A3111" s="108"/>
      <c r="D3111" s="108"/>
    </row>
    <row r="3112" spans="1:4" x14ac:dyDescent="0.25">
      <c r="A3112" s="108"/>
      <c r="D3112" s="108"/>
    </row>
    <row r="3113" spans="1:4" x14ac:dyDescent="0.25">
      <c r="A3113" s="108"/>
      <c r="D3113" s="108"/>
    </row>
    <row r="3114" spans="1:4" x14ac:dyDescent="0.25">
      <c r="A3114" s="108"/>
      <c r="D3114" s="108"/>
    </row>
    <row r="3115" spans="1:4" x14ac:dyDescent="0.25">
      <c r="A3115" s="108"/>
      <c r="D3115" s="108"/>
    </row>
    <row r="3116" spans="1:4" x14ac:dyDescent="0.25">
      <c r="A3116" s="108"/>
      <c r="D3116" s="108"/>
    </row>
    <row r="3117" spans="1:4" x14ac:dyDescent="0.25">
      <c r="A3117" s="108"/>
      <c r="D3117" s="108"/>
    </row>
    <row r="3118" spans="1:4" x14ac:dyDescent="0.25">
      <c r="A3118" s="108"/>
      <c r="D3118" s="108"/>
    </row>
    <row r="3119" spans="1:4" x14ac:dyDescent="0.25">
      <c r="A3119" s="108"/>
      <c r="D3119" s="108"/>
    </row>
    <row r="3120" spans="1:4" x14ac:dyDescent="0.25">
      <c r="A3120" s="108"/>
      <c r="D3120" s="108"/>
    </row>
    <row r="3121" spans="1:4" x14ac:dyDescent="0.25">
      <c r="A3121" s="108"/>
      <c r="D3121" s="108"/>
    </row>
    <row r="3122" spans="1:4" x14ac:dyDescent="0.25">
      <c r="A3122" s="108"/>
      <c r="D3122" s="108"/>
    </row>
    <row r="3123" spans="1:4" x14ac:dyDescent="0.25">
      <c r="A3123" s="108"/>
      <c r="D3123" s="108"/>
    </row>
    <row r="3124" spans="1:4" x14ac:dyDescent="0.25">
      <c r="A3124" s="108"/>
      <c r="D3124" s="108"/>
    </row>
    <row r="3125" spans="1:4" x14ac:dyDescent="0.25">
      <c r="A3125" s="108"/>
      <c r="D3125" s="108"/>
    </row>
    <row r="3126" spans="1:4" x14ac:dyDescent="0.25">
      <c r="A3126" s="108"/>
      <c r="D3126" s="108"/>
    </row>
    <row r="3127" spans="1:4" x14ac:dyDescent="0.25">
      <c r="A3127" s="108"/>
      <c r="D3127" s="108"/>
    </row>
    <row r="3128" spans="1:4" x14ac:dyDescent="0.25">
      <c r="A3128" s="108"/>
      <c r="D3128" s="108"/>
    </row>
    <row r="3129" spans="1:4" x14ac:dyDescent="0.25">
      <c r="A3129" s="108"/>
      <c r="D3129" s="108"/>
    </row>
    <row r="3130" spans="1:4" x14ac:dyDescent="0.25">
      <c r="A3130" s="108"/>
      <c r="D3130" s="108"/>
    </row>
    <row r="3131" spans="1:4" x14ac:dyDescent="0.25">
      <c r="A3131" s="108"/>
      <c r="D3131" s="108"/>
    </row>
    <row r="3132" spans="1:4" x14ac:dyDescent="0.25">
      <c r="A3132" s="108"/>
      <c r="D3132" s="108"/>
    </row>
    <row r="3133" spans="1:4" x14ac:dyDescent="0.25">
      <c r="A3133" s="108"/>
      <c r="D3133" s="108"/>
    </row>
    <row r="3134" spans="1:4" x14ac:dyDescent="0.25">
      <c r="A3134" s="108"/>
      <c r="D3134" s="108"/>
    </row>
    <row r="3135" spans="1:4" x14ac:dyDescent="0.25">
      <c r="A3135" s="108"/>
      <c r="D3135" s="108"/>
    </row>
    <row r="3136" spans="1:4" x14ac:dyDescent="0.25">
      <c r="A3136" s="108"/>
      <c r="D3136" s="108"/>
    </row>
    <row r="3137" spans="1:4" x14ac:dyDescent="0.25">
      <c r="A3137" s="108"/>
      <c r="D3137" s="108"/>
    </row>
    <row r="3138" spans="1:4" x14ac:dyDescent="0.25">
      <c r="A3138" s="108"/>
      <c r="D3138" s="108"/>
    </row>
    <row r="3139" spans="1:4" x14ac:dyDescent="0.25">
      <c r="A3139" s="108"/>
      <c r="D3139" s="108"/>
    </row>
    <row r="3140" spans="1:4" x14ac:dyDescent="0.25">
      <c r="A3140" s="108"/>
      <c r="D3140" s="108"/>
    </row>
    <row r="3141" spans="1:4" x14ac:dyDescent="0.25">
      <c r="A3141" s="108"/>
      <c r="D3141" s="108"/>
    </row>
    <row r="3142" spans="1:4" x14ac:dyDescent="0.25">
      <c r="A3142" s="108"/>
      <c r="D3142" s="108"/>
    </row>
    <row r="3143" spans="1:4" x14ac:dyDescent="0.25">
      <c r="A3143" s="108"/>
      <c r="D3143" s="108"/>
    </row>
    <row r="3144" spans="1:4" x14ac:dyDescent="0.25">
      <c r="A3144" s="108"/>
      <c r="D3144" s="108"/>
    </row>
    <row r="3145" spans="1:4" x14ac:dyDescent="0.25">
      <c r="A3145" s="108"/>
      <c r="D3145" s="108"/>
    </row>
    <row r="3146" spans="1:4" x14ac:dyDescent="0.25">
      <c r="A3146" s="108"/>
      <c r="D3146" s="108"/>
    </row>
    <row r="3147" spans="1:4" x14ac:dyDescent="0.25">
      <c r="A3147" s="108"/>
      <c r="D3147" s="108"/>
    </row>
    <row r="3148" spans="1:4" x14ac:dyDescent="0.25">
      <c r="A3148" s="108"/>
      <c r="D3148" s="108"/>
    </row>
    <row r="3149" spans="1:4" x14ac:dyDescent="0.25">
      <c r="A3149" s="108"/>
      <c r="D3149" s="108"/>
    </row>
    <row r="3150" spans="1:4" x14ac:dyDescent="0.25">
      <c r="A3150" s="108"/>
      <c r="D3150" s="108"/>
    </row>
    <row r="3151" spans="1:4" x14ac:dyDescent="0.25">
      <c r="A3151" s="108"/>
      <c r="D3151" s="108"/>
    </row>
    <row r="3152" spans="1:4" x14ac:dyDescent="0.25">
      <c r="A3152" s="108"/>
      <c r="D3152" s="108"/>
    </row>
    <row r="3153" spans="1:4" x14ac:dyDescent="0.25">
      <c r="A3153" s="108"/>
      <c r="D3153" s="108"/>
    </row>
    <row r="3154" spans="1:4" x14ac:dyDescent="0.25">
      <c r="A3154" s="108"/>
      <c r="D3154" s="108"/>
    </row>
    <row r="3155" spans="1:4" x14ac:dyDescent="0.25">
      <c r="A3155" s="108"/>
      <c r="D3155" s="108"/>
    </row>
    <row r="3156" spans="1:4" x14ac:dyDescent="0.25">
      <c r="A3156" s="108"/>
      <c r="D3156" s="108"/>
    </row>
    <row r="3157" spans="1:4" x14ac:dyDescent="0.25">
      <c r="A3157" s="108"/>
      <c r="D3157" s="108"/>
    </row>
    <row r="3158" spans="1:4" x14ac:dyDescent="0.25">
      <c r="A3158" s="108"/>
      <c r="D3158" s="108"/>
    </row>
    <row r="3159" spans="1:4" x14ac:dyDescent="0.25">
      <c r="A3159" s="108"/>
      <c r="D3159" s="108"/>
    </row>
    <row r="3160" spans="1:4" x14ac:dyDescent="0.25">
      <c r="A3160" s="108"/>
      <c r="D3160" s="108"/>
    </row>
    <row r="3161" spans="1:4" x14ac:dyDescent="0.25">
      <c r="A3161" s="108"/>
      <c r="D3161" s="108"/>
    </row>
    <row r="3162" spans="1:4" x14ac:dyDescent="0.25">
      <c r="A3162" s="108"/>
      <c r="D3162" s="108"/>
    </row>
    <row r="3163" spans="1:4" x14ac:dyDescent="0.25">
      <c r="A3163" s="108"/>
      <c r="D3163" s="108"/>
    </row>
    <row r="3164" spans="1:4" x14ac:dyDescent="0.25">
      <c r="A3164" s="108"/>
      <c r="D3164" s="108"/>
    </row>
    <row r="3165" spans="1:4" x14ac:dyDescent="0.25">
      <c r="A3165" s="108"/>
      <c r="D3165" s="108"/>
    </row>
    <row r="3166" spans="1:4" x14ac:dyDescent="0.25">
      <c r="A3166" s="108"/>
      <c r="D3166" s="108"/>
    </row>
    <row r="3167" spans="1:4" x14ac:dyDescent="0.25">
      <c r="A3167" s="108"/>
      <c r="D3167" s="108"/>
    </row>
    <row r="3168" spans="1:4" x14ac:dyDescent="0.25">
      <c r="A3168" s="108"/>
      <c r="D3168" s="108"/>
    </row>
    <row r="3169" spans="1:4" x14ac:dyDescent="0.25">
      <c r="A3169" s="108"/>
      <c r="D3169" s="108"/>
    </row>
    <row r="3170" spans="1:4" x14ac:dyDescent="0.25">
      <c r="A3170" s="108"/>
      <c r="D3170" s="108"/>
    </row>
    <row r="3171" spans="1:4" x14ac:dyDescent="0.25">
      <c r="A3171" s="108"/>
      <c r="D3171" s="108"/>
    </row>
    <row r="3172" spans="1:4" x14ac:dyDescent="0.25">
      <c r="A3172" s="108"/>
      <c r="D3172" s="108"/>
    </row>
    <row r="3173" spans="1:4" x14ac:dyDescent="0.25">
      <c r="A3173" s="108"/>
      <c r="D3173" s="108"/>
    </row>
    <row r="3174" spans="1:4" x14ac:dyDescent="0.25">
      <c r="A3174" s="108"/>
      <c r="D3174" s="108"/>
    </row>
    <row r="3175" spans="1:4" x14ac:dyDescent="0.25">
      <c r="A3175" s="108"/>
      <c r="D3175" s="108"/>
    </row>
    <row r="3176" spans="1:4" x14ac:dyDescent="0.25">
      <c r="A3176" s="108"/>
      <c r="D3176" s="108"/>
    </row>
    <row r="3177" spans="1:4" x14ac:dyDescent="0.25">
      <c r="A3177" s="108"/>
      <c r="D3177" s="108"/>
    </row>
    <row r="3178" spans="1:4" x14ac:dyDescent="0.25">
      <c r="A3178" s="108"/>
      <c r="D3178" s="108"/>
    </row>
    <row r="3179" spans="1:4" x14ac:dyDescent="0.25">
      <c r="A3179" s="108"/>
      <c r="D3179" s="108"/>
    </row>
    <row r="3180" spans="1:4" x14ac:dyDescent="0.25">
      <c r="A3180" s="108"/>
      <c r="D3180" s="108"/>
    </row>
    <row r="3181" spans="1:4" x14ac:dyDescent="0.25">
      <c r="A3181" s="108"/>
      <c r="D3181" s="108"/>
    </row>
    <row r="3182" spans="1:4" x14ac:dyDescent="0.25">
      <c r="A3182" s="108"/>
      <c r="D3182" s="108"/>
    </row>
    <row r="3183" spans="1:4" x14ac:dyDescent="0.25">
      <c r="A3183" s="108"/>
      <c r="D3183" s="108"/>
    </row>
    <row r="3184" spans="1:4" x14ac:dyDescent="0.25">
      <c r="A3184" s="108"/>
      <c r="D3184" s="108"/>
    </row>
    <row r="3185" spans="1:4" x14ac:dyDescent="0.25">
      <c r="A3185" s="108"/>
      <c r="D3185" s="108"/>
    </row>
    <row r="3186" spans="1:4" x14ac:dyDescent="0.25">
      <c r="A3186" s="108"/>
      <c r="D3186" s="108"/>
    </row>
    <row r="3187" spans="1:4" x14ac:dyDescent="0.25">
      <c r="A3187" s="108"/>
      <c r="D3187" s="108"/>
    </row>
    <row r="3188" spans="1:4" x14ac:dyDescent="0.25">
      <c r="A3188" s="108"/>
      <c r="D3188" s="108"/>
    </row>
    <row r="3189" spans="1:4" x14ac:dyDescent="0.25">
      <c r="A3189" s="108"/>
      <c r="D3189" s="108"/>
    </row>
    <row r="3190" spans="1:4" x14ac:dyDescent="0.25">
      <c r="A3190" s="108"/>
      <c r="D3190" s="108"/>
    </row>
    <row r="3191" spans="1:4" x14ac:dyDescent="0.25">
      <c r="A3191" s="108"/>
      <c r="D3191" s="108"/>
    </row>
    <row r="3192" spans="1:4" x14ac:dyDescent="0.25">
      <c r="A3192" s="108"/>
      <c r="D3192" s="108"/>
    </row>
    <row r="3193" spans="1:4" x14ac:dyDescent="0.25">
      <c r="A3193" s="108"/>
      <c r="D3193" s="108"/>
    </row>
    <row r="3194" spans="1:4" x14ac:dyDescent="0.25">
      <c r="A3194" s="108"/>
      <c r="D3194" s="108"/>
    </row>
    <row r="3195" spans="1:4" x14ac:dyDescent="0.25">
      <c r="A3195" s="108"/>
      <c r="D3195" s="108"/>
    </row>
    <row r="3196" spans="1:4" x14ac:dyDescent="0.25">
      <c r="A3196" s="108"/>
      <c r="D3196" s="108"/>
    </row>
    <row r="3197" spans="1:4" x14ac:dyDescent="0.25">
      <c r="A3197" s="108"/>
      <c r="D3197" s="108"/>
    </row>
    <row r="3198" spans="1:4" x14ac:dyDescent="0.25">
      <c r="A3198" s="108"/>
      <c r="D3198" s="108"/>
    </row>
    <row r="3199" spans="1:4" x14ac:dyDescent="0.25">
      <c r="A3199" s="108"/>
      <c r="D3199" s="108"/>
    </row>
    <row r="3200" spans="1:4" x14ac:dyDescent="0.25">
      <c r="A3200" s="108"/>
      <c r="D3200" s="108"/>
    </row>
    <row r="3201" spans="1:4" x14ac:dyDescent="0.25">
      <c r="A3201" s="108"/>
      <c r="D3201" s="108"/>
    </row>
    <row r="3202" spans="1:4" x14ac:dyDescent="0.25">
      <c r="A3202" s="108"/>
      <c r="D3202" s="108"/>
    </row>
    <row r="3203" spans="1:4" x14ac:dyDescent="0.25">
      <c r="A3203" s="108"/>
      <c r="D3203" s="108"/>
    </row>
    <row r="3204" spans="1:4" x14ac:dyDescent="0.25">
      <c r="A3204" s="108"/>
      <c r="D3204" s="108"/>
    </row>
    <row r="3205" spans="1:4" x14ac:dyDescent="0.25">
      <c r="A3205" s="108"/>
      <c r="D3205" s="108"/>
    </row>
    <row r="3206" spans="1:4" x14ac:dyDescent="0.25">
      <c r="A3206" s="108"/>
      <c r="D3206" s="108"/>
    </row>
    <row r="3207" spans="1:4" x14ac:dyDescent="0.25">
      <c r="A3207" s="108"/>
      <c r="D3207" s="108"/>
    </row>
    <row r="3208" spans="1:4" x14ac:dyDescent="0.25">
      <c r="A3208" s="108"/>
      <c r="D3208" s="108"/>
    </row>
    <row r="3209" spans="1:4" x14ac:dyDescent="0.25">
      <c r="A3209" s="108"/>
      <c r="D3209" s="108"/>
    </row>
    <row r="3210" spans="1:4" x14ac:dyDescent="0.25">
      <c r="A3210" s="108"/>
      <c r="D3210" s="108"/>
    </row>
    <row r="3211" spans="1:4" x14ac:dyDescent="0.25">
      <c r="A3211" s="108"/>
      <c r="D3211" s="108"/>
    </row>
    <row r="3212" spans="1:4" x14ac:dyDescent="0.25">
      <c r="A3212" s="108"/>
      <c r="D3212" s="108"/>
    </row>
    <row r="3213" spans="1:4" x14ac:dyDescent="0.25">
      <c r="A3213" s="108"/>
      <c r="D3213" s="108"/>
    </row>
    <row r="3214" spans="1:4" x14ac:dyDescent="0.25">
      <c r="A3214" s="108"/>
      <c r="D3214" s="108"/>
    </row>
    <row r="3215" spans="1:4" x14ac:dyDescent="0.25">
      <c r="A3215" s="108"/>
      <c r="D3215" s="108"/>
    </row>
    <row r="3216" spans="1:4" x14ac:dyDescent="0.25">
      <c r="A3216" s="108"/>
      <c r="D3216" s="108"/>
    </row>
    <row r="3217" spans="1:4" x14ac:dyDescent="0.25">
      <c r="A3217" s="108"/>
      <c r="D3217" s="108"/>
    </row>
    <row r="3218" spans="1:4" x14ac:dyDescent="0.25">
      <c r="A3218" s="108"/>
      <c r="D3218" s="108"/>
    </row>
    <row r="3219" spans="1:4" x14ac:dyDescent="0.25">
      <c r="A3219" s="108"/>
      <c r="D3219" s="108"/>
    </row>
    <row r="3220" spans="1:4" x14ac:dyDescent="0.25">
      <c r="A3220" s="108"/>
      <c r="D3220" s="108"/>
    </row>
    <row r="3221" spans="1:4" x14ac:dyDescent="0.25">
      <c r="A3221" s="108"/>
      <c r="D3221" s="108"/>
    </row>
    <row r="3222" spans="1:4" x14ac:dyDescent="0.25">
      <c r="A3222" s="108"/>
      <c r="D3222" s="108"/>
    </row>
    <row r="3223" spans="1:4" x14ac:dyDescent="0.25">
      <c r="A3223" s="108"/>
      <c r="D3223" s="108"/>
    </row>
    <row r="3224" spans="1:4" x14ac:dyDescent="0.25">
      <c r="A3224" s="108"/>
      <c r="D3224" s="108"/>
    </row>
    <row r="3225" spans="1:4" x14ac:dyDescent="0.25">
      <c r="A3225" s="108"/>
      <c r="D3225" s="108"/>
    </row>
    <row r="3226" spans="1:4" x14ac:dyDescent="0.25">
      <c r="A3226" s="108"/>
      <c r="D3226" s="108"/>
    </row>
    <row r="3227" spans="1:4" x14ac:dyDescent="0.25">
      <c r="A3227" s="108"/>
      <c r="D3227" s="108"/>
    </row>
    <row r="3228" spans="1:4" x14ac:dyDescent="0.25">
      <c r="A3228" s="108"/>
      <c r="D3228" s="108"/>
    </row>
    <row r="3229" spans="1:4" x14ac:dyDescent="0.25">
      <c r="A3229" s="108"/>
      <c r="D3229" s="108"/>
    </row>
    <row r="3230" spans="1:4" x14ac:dyDescent="0.25">
      <c r="A3230" s="108"/>
      <c r="D3230" s="108"/>
    </row>
    <row r="3231" spans="1:4" x14ac:dyDescent="0.25">
      <c r="A3231" s="108"/>
      <c r="D3231" s="108"/>
    </row>
    <row r="3232" spans="1:4" x14ac:dyDescent="0.25">
      <c r="A3232" s="108"/>
      <c r="D3232" s="108"/>
    </row>
    <row r="3233" spans="1:4" x14ac:dyDescent="0.25">
      <c r="A3233" s="108"/>
      <c r="D3233" s="108"/>
    </row>
    <row r="3234" spans="1:4" x14ac:dyDescent="0.25">
      <c r="A3234" s="108"/>
      <c r="D3234" s="108"/>
    </row>
    <row r="3235" spans="1:4" x14ac:dyDescent="0.25">
      <c r="A3235" s="108"/>
      <c r="D3235" s="108"/>
    </row>
    <row r="3236" spans="1:4" x14ac:dyDescent="0.25">
      <c r="A3236" s="108"/>
      <c r="D3236" s="108"/>
    </row>
    <row r="3237" spans="1:4" x14ac:dyDescent="0.25">
      <c r="A3237" s="108"/>
      <c r="D3237" s="108"/>
    </row>
    <row r="3238" spans="1:4" x14ac:dyDescent="0.25">
      <c r="A3238" s="108"/>
      <c r="D3238" s="108"/>
    </row>
    <row r="3239" spans="1:4" x14ac:dyDescent="0.25">
      <c r="A3239" s="108"/>
      <c r="D3239" s="108"/>
    </row>
    <row r="3240" spans="1:4" x14ac:dyDescent="0.25">
      <c r="A3240" s="108"/>
      <c r="D3240" s="108"/>
    </row>
    <row r="3241" spans="1:4" x14ac:dyDescent="0.25">
      <c r="A3241" s="108"/>
      <c r="D3241" s="108"/>
    </row>
    <row r="3242" spans="1:4" x14ac:dyDescent="0.25">
      <c r="A3242" s="108"/>
      <c r="D3242" s="108"/>
    </row>
    <row r="3243" spans="1:4" x14ac:dyDescent="0.25">
      <c r="A3243" s="108"/>
      <c r="D3243" s="108"/>
    </row>
    <row r="3244" spans="1:4" x14ac:dyDescent="0.25">
      <c r="A3244" s="108"/>
      <c r="D3244" s="108"/>
    </row>
    <row r="3245" spans="1:4" x14ac:dyDescent="0.25">
      <c r="A3245" s="108"/>
      <c r="D3245" s="108"/>
    </row>
    <row r="3246" spans="1:4" x14ac:dyDescent="0.25">
      <c r="A3246" s="108"/>
      <c r="D3246" s="108"/>
    </row>
    <row r="3247" spans="1:4" x14ac:dyDescent="0.25">
      <c r="A3247" s="108"/>
      <c r="D3247" s="108"/>
    </row>
    <row r="3248" spans="1:4" x14ac:dyDescent="0.25">
      <c r="A3248" s="108"/>
      <c r="D3248" s="108"/>
    </row>
    <row r="3249" spans="1:4" x14ac:dyDescent="0.25">
      <c r="A3249" s="108"/>
      <c r="D3249" s="108"/>
    </row>
    <row r="3250" spans="1:4" x14ac:dyDescent="0.25">
      <c r="A3250" s="108"/>
      <c r="D3250" s="108"/>
    </row>
    <row r="3251" spans="1:4" x14ac:dyDescent="0.25">
      <c r="A3251" s="108"/>
      <c r="D3251" s="108"/>
    </row>
    <row r="3252" spans="1:4" x14ac:dyDescent="0.25">
      <c r="A3252" s="108"/>
      <c r="D3252" s="108"/>
    </row>
    <row r="3253" spans="1:4" x14ac:dyDescent="0.25">
      <c r="A3253" s="108"/>
      <c r="D3253" s="108"/>
    </row>
    <row r="3254" spans="1:4" x14ac:dyDescent="0.25">
      <c r="A3254" s="108"/>
      <c r="D3254" s="108"/>
    </row>
    <row r="3255" spans="1:4" x14ac:dyDescent="0.25">
      <c r="A3255" s="108"/>
      <c r="D3255" s="108"/>
    </row>
    <row r="3256" spans="1:4" x14ac:dyDescent="0.25">
      <c r="A3256" s="108"/>
      <c r="D3256" s="108"/>
    </row>
    <row r="3257" spans="1:4" x14ac:dyDescent="0.25">
      <c r="A3257" s="108"/>
      <c r="D3257" s="108"/>
    </row>
    <row r="3258" spans="1:4" x14ac:dyDescent="0.25">
      <c r="A3258" s="108"/>
      <c r="D3258" s="108"/>
    </row>
    <row r="3259" spans="1:4" x14ac:dyDescent="0.25">
      <c r="A3259" s="108"/>
      <c r="D3259" s="108"/>
    </row>
    <row r="3260" spans="1:4" x14ac:dyDescent="0.25">
      <c r="A3260" s="108"/>
      <c r="D3260" s="108"/>
    </row>
    <row r="3261" spans="1:4" x14ac:dyDescent="0.25">
      <c r="A3261" s="108"/>
      <c r="D3261" s="108"/>
    </row>
    <row r="3262" spans="1:4" x14ac:dyDescent="0.25">
      <c r="A3262" s="108"/>
      <c r="D3262" s="108"/>
    </row>
    <row r="3263" spans="1:4" x14ac:dyDescent="0.25">
      <c r="A3263" s="108"/>
      <c r="D3263" s="108"/>
    </row>
    <row r="3264" spans="1:4" x14ac:dyDescent="0.25">
      <c r="A3264" s="108"/>
      <c r="D3264" s="108"/>
    </row>
    <row r="3265" spans="1:4" x14ac:dyDescent="0.25">
      <c r="A3265" s="108"/>
      <c r="D3265" s="108"/>
    </row>
    <row r="3266" spans="1:4" x14ac:dyDescent="0.25">
      <c r="A3266" s="108"/>
      <c r="D3266" s="108"/>
    </row>
    <row r="3267" spans="1:4" x14ac:dyDescent="0.25">
      <c r="A3267" s="108"/>
      <c r="D3267" s="108"/>
    </row>
    <row r="3268" spans="1:4" x14ac:dyDescent="0.25">
      <c r="A3268" s="108"/>
      <c r="D3268" s="108"/>
    </row>
    <row r="3269" spans="1:4" x14ac:dyDescent="0.25">
      <c r="A3269" s="108"/>
      <c r="D3269" s="108"/>
    </row>
    <row r="3270" spans="1:4" x14ac:dyDescent="0.25">
      <c r="A3270" s="108"/>
      <c r="D3270" s="108"/>
    </row>
    <row r="3271" spans="1:4" x14ac:dyDescent="0.25">
      <c r="A3271" s="108"/>
      <c r="D3271" s="108"/>
    </row>
    <row r="3272" spans="1:4" x14ac:dyDescent="0.25">
      <c r="A3272" s="108"/>
      <c r="D3272" s="108"/>
    </row>
    <row r="3273" spans="1:4" x14ac:dyDescent="0.25">
      <c r="A3273" s="108"/>
      <c r="D3273" s="108"/>
    </row>
    <row r="3274" spans="1:4" x14ac:dyDescent="0.25">
      <c r="A3274" s="108"/>
      <c r="D3274" s="108"/>
    </row>
    <row r="3275" spans="1:4" x14ac:dyDescent="0.25">
      <c r="A3275" s="108"/>
      <c r="D3275" s="108"/>
    </row>
    <row r="3276" spans="1:4" x14ac:dyDescent="0.25">
      <c r="A3276" s="108"/>
      <c r="D3276" s="108"/>
    </row>
    <row r="3277" spans="1:4" x14ac:dyDescent="0.25">
      <c r="A3277" s="108"/>
      <c r="D3277" s="108"/>
    </row>
    <row r="3278" spans="1:4" x14ac:dyDescent="0.25">
      <c r="A3278" s="108"/>
      <c r="D3278" s="108"/>
    </row>
    <row r="3279" spans="1:4" x14ac:dyDescent="0.25">
      <c r="A3279" s="108"/>
      <c r="D3279" s="108"/>
    </row>
    <row r="3280" spans="1:4" x14ac:dyDescent="0.25">
      <c r="A3280" s="108"/>
      <c r="D3280" s="108"/>
    </row>
    <row r="3281" spans="1:4" x14ac:dyDescent="0.25">
      <c r="A3281" s="108"/>
      <c r="D3281" s="108"/>
    </row>
    <row r="3282" spans="1:4" x14ac:dyDescent="0.25">
      <c r="A3282" s="108"/>
      <c r="D3282" s="108"/>
    </row>
    <row r="3283" spans="1:4" x14ac:dyDescent="0.25">
      <c r="A3283" s="108"/>
      <c r="D3283" s="108"/>
    </row>
    <row r="3284" spans="1:4" x14ac:dyDescent="0.25">
      <c r="A3284" s="108"/>
      <c r="D3284" s="108"/>
    </row>
    <row r="3285" spans="1:4" x14ac:dyDescent="0.25">
      <c r="A3285" s="108"/>
      <c r="D3285" s="108"/>
    </row>
    <row r="3286" spans="1:4" x14ac:dyDescent="0.25">
      <c r="A3286" s="108"/>
      <c r="D3286" s="108"/>
    </row>
    <row r="3287" spans="1:4" x14ac:dyDescent="0.25">
      <c r="A3287" s="108"/>
      <c r="D3287" s="108"/>
    </row>
    <row r="3288" spans="1:4" x14ac:dyDescent="0.25">
      <c r="A3288" s="108"/>
      <c r="D3288" s="108"/>
    </row>
    <row r="3289" spans="1:4" x14ac:dyDescent="0.25">
      <c r="A3289" s="108"/>
      <c r="D3289" s="108"/>
    </row>
    <row r="3290" spans="1:4" x14ac:dyDescent="0.25">
      <c r="A3290" s="108"/>
      <c r="D3290" s="108"/>
    </row>
    <row r="3291" spans="1:4" x14ac:dyDescent="0.25">
      <c r="A3291" s="108"/>
      <c r="D3291" s="108"/>
    </row>
    <row r="3292" spans="1:4" x14ac:dyDescent="0.25">
      <c r="A3292" s="108"/>
      <c r="D3292" s="108"/>
    </row>
    <row r="3293" spans="1:4" x14ac:dyDescent="0.25">
      <c r="A3293" s="108"/>
      <c r="D3293" s="108"/>
    </row>
    <row r="3294" spans="1:4" x14ac:dyDescent="0.25">
      <c r="A3294" s="108"/>
      <c r="D3294" s="108"/>
    </row>
    <row r="3295" spans="1:4" x14ac:dyDescent="0.25">
      <c r="A3295" s="108"/>
      <c r="D3295" s="108"/>
    </row>
    <row r="3296" spans="1:4" x14ac:dyDescent="0.25">
      <c r="A3296" s="108"/>
      <c r="D3296" s="108"/>
    </row>
    <row r="3297" spans="1:4" x14ac:dyDescent="0.25">
      <c r="A3297" s="108"/>
      <c r="D3297" s="108"/>
    </row>
    <row r="3298" spans="1:4" x14ac:dyDescent="0.25">
      <c r="A3298" s="108"/>
      <c r="D3298" s="108"/>
    </row>
    <row r="3299" spans="1:4" x14ac:dyDescent="0.25">
      <c r="A3299" s="108"/>
      <c r="D3299" s="108"/>
    </row>
    <row r="3300" spans="1:4" x14ac:dyDescent="0.25">
      <c r="A3300" s="108"/>
      <c r="D3300" s="108"/>
    </row>
    <row r="3301" spans="1:4" x14ac:dyDescent="0.25">
      <c r="A3301" s="108"/>
      <c r="D3301" s="108"/>
    </row>
    <row r="3302" spans="1:4" x14ac:dyDescent="0.25">
      <c r="A3302" s="108"/>
      <c r="D3302" s="108"/>
    </row>
    <row r="3303" spans="1:4" x14ac:dyDescent="0.25">
      <c r="A3303" s="108"/>
      <c r="D3303" s="108"/>
    </row>
    <row r="3304" spans="1:4" x14ac:dyDescent="0.25">
      <c r="A3304" s="108"/>
      <c r="D3304" s="108"/>
    </row>
    <row r="3305" spans="1:4" x14ac:dyDescent="0.25">
      <c r="A3305" s="108"/>
      <c r="D3305" s="108"/>
    </row>
    <row r="3306" spans="1:4" x14ac:dyDescent="0.25">
      <c r="A3306" s="108"/>
      <c r="D3306" s="108"/>
    </row>
    <row r="3307" spans="1:4" x14ac:dyDescent="0.25">
      <c r="A3307" s="108"/>
      <c r="D3307" s="108"/>
    </row>
    <row r="3308" spans="1:4" x14ac:dyDescent="0.25">
      <c r="A3308" s="108"/>
      <c r="D3308" s="108"/>
    </row>
    <row r="3309" spans="1:4" x14ac:dyDescent="0.25">
      <c r="A3309" s="108"/>
      <c r="D3309" s="108"/>
    </row>
    <row r="3310" spans="1:4" x14ac:dyDescent="0.25">
      <c r="A3310" s="108"/>
      <c r="D3310" s="108"/>
    </row>
    <row r="3311" spans="1:4" x14ac:dyDescent="0.25">
      <c r="A3311" s="108"/>
      <c r="D3311" s="108"/>
    </row>
    <row r="3312" spans="1:4" x14ac:dyDescent="0.25">
      <c r="A3312" s="108"/>
      <c r="D3312" s="108"/>
    </row>
    <row r="3313" spans="1:4" x14ac:dyDescent="0.25">
      <c r="A3313" s="108"/>
      <c r="D3313" s="108"/>
    </row>
    <row r="3314" spans="1:4" x14ac:dyDescent="0.25">
      <c r="A3314" s="108"/>
      <c r="D3314" s="108"/>
    </row>
    <row r="3315" spans="1:4" x14ac:dyDescent="0.25">
      <c r="A3315" s="108"/>
      <c r="D3315" s="108"/>
    </row>
    <row r="3316" spans="1:4" x14ac:dyDescent="0.25">
      <c r="A3316" s="108"/>
      <c r="D3316" s="108"/>
    </row>
    <row r="3317" spans="1:4" x14ac:dyDescent="0.25">
      <c r="A3317" s="108"/>
      <c r="D3317" s="108"/>
    </row>
    <row r="3318" spans="1:4" x14ac:dyDescent="0.25">
      <c r="A3318" s="108"/>
      <c r="D3318" s="108"/>
    </row>
    <row r="3319" spans="1:4" x14ac:dyDescent="0.25">
      <c r="A3319" s="108"/>
      <c r="D3319" s="108"/>
    </row>
    <row r="3320" spans="1:4" x14ac:dyDescent="0.25">
      <c r="A3320" s="108"/>
      <c r="D3320" s="108"/>
    </row>
    <row r="3321" spans="1:4" x14ac:dyDescent="0.25">
      <c r="A3321" s="108"/>
      <c r="D3321" s="108"/>
    </row>
    <row r="3322" spans="1:4" x14ac:dyDescent="0.25">
      <c r="A3322" s="108"/>
      <c r="D3322" s="108"/>
    </row>
    <row r="3323" spans="1:4" x14ac:dyDescent="0.25">
      <c r="A3323" s="108"/>
      <c r="D3323" s="108"/>
    </row>
    <row r="3324" spans="1:4" x14ac:dyDescent="0.25">
      <c r="A3324" s="108"/>
      <c r="D3324" s="108"/>
    </row>
    <row r="3325" spans="1:4" x14ac:dyDescent="0.25">
      <c r="A3325" s="108"/>
      <c r="D3325" s="108"/>
    </row>
    <row r="3326" spans="1:4" x14ac:dyDescent="0.25">
      <c r="A3326" s="108"/>
      <c r="D3326" s="108"/>
    </row>
    <row r="3327" spans="1:4" x14ac:dyDescent="0.25">
      <c r="A3327" s="108"/>
      <c r="D3327" s="108"/>
    </row>
    <row r="3328" spans="1:4" x14ac:dyDescent="0.25">
      <c r="A3328" s="108"/>
      <c r="D3328" s="108"/>
    </row>
    <row r="3329" spans="1:4" x14ac:dyDescent="0.25">
      <c r="A3329" s="108"/>
      <c r="D3329" s="108"/>
    </row>
    <row r="3330" spans="1:4" x14ac:dyDescent="0.25">
      <c r="A3330" s="108"/>
      <c r="D3330" s="108"/>
    </row>
    <row r="3331" spans="1:4" x14ac:dyDescent="0.25">
      <c r="A3331" s="108"/>
      <c r="D3331" s="108"/>
    </row>
    <row r="3332" spans="1:4" x14ac:dyDescent="0.25">
      <c r="A3332" s="108"/>
      <c r="D3332" s="108"/>
    </row>
    <row r="3333" spans="1:4" x14ac:dyDescent="0.25">
      <c r="A3333" s="108"/>
      <c r="D3333" s="108"/>
    </row>
    <row r="3334" spans="1:4" x14ac:dyDescent="0.25">
      <c r="A3334" s="108"/>
      <c r="D3334" s="108"/>
    </row>
    <row r="3335" spans="1:4" x14ac:dyDescent="0.25">
      <c r="A3335" s="108"/>
      <c r="D3335" s="108"/>
    </row>
    <row r="3336" spans="1:4" x14ac:dyDescent="0.25">
      <c r="A3336" s="108"/>
      <c r="D3336" s="108"/>
    </row>
    <row r="3337" spans="1:4" x14ac:dyDescent="0.25">
      <c r="A3337" s="108"/>
      <c r="D3337" s="108"/>
    </row>
    <row r="3338" spans="1:4" x14ac:dyDescent="0.25">
      <c r="A3338" s="108"/>
      <c r="D3338" s="108"/>
    </row>
    <row r="3339" spans="1:4" x14ac:dyDescent="0.25">
      <c r="A3339" s="108"/>
      <c r="D3339" s="108"/>
    </row>
    <row r="3340" spans="1:4" x14ac:dyDescent="0.25">
      <c r="A3340" s="108"/>
      <c r="D3340" s="108"/>
    </row>
    <row r="3341" spans="1:4" x14ac:dyDescent="0.25">
      <c r="A3341" s="108"/>
      <c r="D3341" s="108"/>
    </row>
    <row r="3342" spans="1:4" x14ac:dyDescent="0.25">
      <c r="A3342" s="108"/>
      <c r="D3342" s="108"/>
    </row>
    <row r="3343" spans="1:4" x14ac:dyDescent="0.25">
      <c r="A3343" s="108"/>
      <c r="D3343" s="108"/>
    </row>
    <row r="3344" spans="1:4" x14ac:dyDescent="0.25">
      <c r="A3344" s="108"/>
      <c r="D3344" s="108"/>
    </row>
    <row r="3345" spans="1:4" x14ac:dyDescent="0.25">
      <c r="A3345" s="108"/>
      <c r="D3345" s="108"/>
    </row>
    <row r="3346" spans="1:4" x14ac:dyDescent="0.25">
      <c r="A3346" s="108"/>
      <c r="D3346" s="108"/>
    </row>
    <row r="3347" spans="1:4" x14ac:dyDescent="0.25">
      <c r="A3347" s="108"/>
      <c r="D3347" s="108"/>
    </row>
    <row r="3348" spans="1:4" x14ac:dyDescent="0.25">
      <c r="A3348" s="108"/>
      <c r="D3348" s="108"/>
    </row>
    <row r="3349" spans="1:4" x14ac:dyDescent="0.25">
      <c r="A3349" s="108"/>
      <c r="D3349" s="108"/>
    </row>
    <row r="3350" spans="1:4" x14ac:dyDescent="0.25">
      <c r="A3350" s="108"/>
      <c r="D3350" s="108"/>
    </row>
    <row r="3351" spans="1:4" x14ac:dyDescent="0.25">
      <c r="A3351" s="108"/>
      <c r="D3351" s="108"/>
    </row>
    <row r="3352" spans="1:4" x14ac:dyDescent="0.25">
      <c r="A3352" s="108"/>
      <c r="D3352" s="108"/>
    </row>
    <row r="3353" spans="1:4" x14ac:dyDescent="0.25">
      <c r="A3353" s="108"/>
      <c r="D3353" s="108"/>
    </row>
    <row r="3354" spans="1:4" x14ac:dyDescent="0.25">
      <c r="A3354" s="108"/>
      <c r="D3354" s="108"/>
    </row>
    <row r="3355" spans="1:4" x14ac:dyDescent="0.25">
      <c r="A3355" s="108"/>
      <c r="D3355" s="108"/>
    </row>
    <row r="3356" spans="1:4" x14ac:dyDescent="0.25">
      <c r="A3356" s="108"/>
      <c r="D3356" s="108"/>
    </row>
    <row r="3357" spans="1:4" x14ac:dyDescent="0.25">
      <c r="A3357" s="108"/>
      <c r="D3357" s="108"/>
    </row>
    <row r="3358" spans="1:4" x14ac:dyDescent="0.25">
      <c r="A3358" s="108"/>
      <c r="D3358" s="108"/>
    </row>
    <row r="3359" spans="1:4" x14ac:dyDescent="0.25">
      <c r="A3359" s="108"/>
      <c r="D3359" s="108"/>
    </row>
    <row r="3360" spans="1:4" x14ac:dyDescent="0.25">
      <c r="A3360" s="108"/>
      <c r="D3360" s="108"/>
    </row>
    <row r="3361" spans="1:4" x14ac:dyDescent="0.25">
      <c r="A3361" s="108"/>
      <c r="D3361" s="108"/>
    </row>
    <row r="3362" spans="1:4" x14ac:dyDescent="0.25">
      <c r="A3362" s="108"/>
      <c r="D3362" s="108"/>
    </row>
    <row r="3363" spans="1:4" x14ac:dyDescent="0.25">
      <c r="A3363" s="108"/>
      <c r="D3363" s="108"/>
    </row>
    <row r="3364" spans="1:4" x14ac:dyDescent="0.25">
      <c r="A3364" s="108"/>
      <c r="D3364" s="108"/>
    </row>
    <row r="3365" spans="1:4" x14ac:dyDescent="0.25">
      <c r="A3365" s="108"/>
      <c r="D3365" s="108"/>
    </row>
    <row r="3366" spans="1:4" x14ac:dyDescent="0.25">
      <c r="A3366" s="108"/>
      <c r="D3366" s="108"/>
    </row>
    <row r="3367" spans="1:4" x14ac:dyDescent="0.25">
      <c r="A3367" s="108"/>
      <c r="D3367" s="108"/>
    </row>
    <row r="3368" spans="1:4" x14ac:dyDescent="0.25">
      <c r="A3368" s="108"/>
      <c r="D3368" s="108"/>
    </row>
    <row r="3369" spans="1:4" x14ac:dyDescent="0.25">
      <c r="A3369" s="108"/>
      <c r="D3369" s="108"/>
    </row>
    <row r="3370" spans="1:4" x14ac:dyDescent="0.25">
      <c r="A3370" s="108"/>
      <c r="D3370" s="108"/>
    </row>
    <row r="3371" spans="1:4" x14ac:dyDescent="0.25">
      <c r="A3371" s="108"/>
      <c r="D3371" s="108"/>
    </row>
    <row r="3372" spans="1:4" x14ac:dyDescent="0.25">
      <c r="A3372" s="108"/>
      <c r="D3372" s="108"/>
    </row>
    <row r="3373" spans="1:4" x14ac:dyDescent="0.25">
      <c r="A3373" s="108"/>
      <c r="D3373" s="108"/>
    </row>
    <row r="3374" spans="1:4" x14ac:dyDescent="0.25">
      <c r="A3374" s="108"/>
      <c r="D3374" s="108"/>
    </row>
    <row r="3375" spans="1:4" x14ac:dyDescent="0.25">
      <c r="A3375" s="108"/>
      <c r="D3375" s="108"/>
    </row>
    <row r="3376" spans="1:4" x14ac:dyDescent="0.25">
      <c r="A3376" s="108"/>
      <c r="D3376" s="108"/>
    </row>
    <row r="3377" spans="1:4" x14ac:dyDescent="0.25">
      <c r="A3377" s="108"/>
      <c r="D3377" s="108"/>
    </row>
    <row r="3378" spans="1:4" x14ac:dyDescent="0.25">
      <c r="A3378" s="108"/>
      <c r="D3378" s="108"/>
    </row>
    <row r="3379" spans="1:4" x14ac:dyDescent="0.25">
      <c r="A3379" s="108"/>
      <c r="D3379" s="108"/>
    </row>
    <row r="3380" spans="1:4" x14ac:dyDescent="0.25">
      <c r="A3380" s="108"/>
      <c r="D3380" s="108"/>
    </row>
    <row r="3381" spans="1:4" x14ac:dyDescent="0.25">
      <c r="A3381" s="108"/>
      <c r="D3381" s="108"/>
    </row>
    <row r="3382" spans="1:4" x14ac:dyDescent="0.25">
      <c r="A3382" s="108"/>
      <c r="D3382" s="108"/>
    </row>
    <row r="3383" spans="1:4" x14ac:dyDescent="0.25">
      <c r="A3383" s="108"/>
      <c r="D3383" s="108"/>
    </row>
    <row r="3384" spans="1:4" x14ac:dyDescent="0.25">
      <c r="A3384" s="108"/>
      <c r="D3384" s="108"/>
    </row>
    <row r="3385" spans="1:4" x14ac:dyDescent="0.25">
      <c r="A3385" s="108"/>
      <c r="D3385" s="108"/>
    </row>
    <row r="3386" spans="1:4" x14ac:dyDescent="0.25">
      <c r="A3386" s="108"/>
      <c r="D3386" s="108"/>
    </row>
    <row r="3387" spans="1:4" x14ac:dyDescent="0.25">
      <c r="A3387" s="108"/>
      <c r="D3387" s="108"/>
    </row>
    <row r="3388" spans="1:4" x14ac:dyDescent="0.25">
      <c r="A3388" s="108"/>
      <c r="D3388" s="108"/>
    </row>
    <row r="3389" spans="1:4" x14ac:dyDescent="0.25">
      <c r="A3389" s="108"/>
      <c r="D3389" s="108"/>
    </row>
    <row r="3390" spans="1:4" x14ac:dyDescent="0.25">
      <c r="A3390" s="108"/>
      <c r="D3390" s="108"/>
    </row>
    <row r="3391" spans="1:4" x14ac:dyDescent="0.25">
      <c r="A3391" s="108"/>
      <c r="D3391" s="108"/>
    </row>
    <row r="3392" spans="1:4" x14ac:dyDescent="0.25">
      <c r="A3392" s="108"/>
      <c r="D3392" s="108"/>
    </row>
    <row r="3393" spans="1:4" x14ac:dyDescent="0.25">
      <c r="A3393" s="108"/>
      <c r="D3393" s="108"/>
    </row>
    <row r="3394" spans="1:4" x14ac:dyDescent="0.25">
      <c r="A3394" s="108"/>
      <c r="D3394" s="108"/>
    </row>
    <row r="3395" spans="1:4" x14ac:dyDescent="0.25">
      <c r="A3395" s="108"/>
      <c r="D3395" s="108"/>
    </row>
    <row r="3396" spans="1:4" x14ac:dyDescent="0.25">
      <c r="A3396" s="108"/>
      <c r="D3396" s="108"/>
    </row>
    <row r="3397" spans="1:4" x14ac:dyDescent="0.25">
      <c r="A3397" s="108"/>
      <c r="D3397" s="108"/>
    </row>
    <row r="3398" spans="1:4" x14ac:dyDescent="0.25">
      <c r="A3398" s="108"/>
      <c r="D3398" s="108"/>
    </row>
    <row r="3399" spans="1:4" x14ac:dyDescent="0.25">
      <c r="A3399" s="108"/>
      <c r="D3399" s="108"/>
    </row>
    <row r="3400" spans="1:4" x14ac:dyDescent="0.25">
      <c r="A3400" s="108"/>
      <c r="D3400" s="108"/>
    </row>
    <row r="3401" spans="1:4" x14ac:dyDescent="0.25">
      <c r="A3401" s="108"/>
      <c r="D3401" s="108"/>
    </row>
    <row r="3402" spans="1:4" x14ac:dyDescent="0.25">
      <c r="A3402" s="108"/>
      <c r="D3402" s="108"/>
    </row>
    <row r="3403" spans="1:4" x14ac:dyDescent="0.25">
      <c r="A3403" s="108"/>
      <c r="D3403" s="108"/>
    </row>
    <row r="3404" spans="1:4" x14ac:dyDescent="0.25">
      <c r="A3404" s="108"/>
      <c r="D3404" s="108"/>
    </row>
    <row r="3405" spans="1:4" x14ac:dyDescent="0.25">
      <c r="A3405" s="108"/>
      <c r="D3405" s="108"/>
    </row>
    <row r="3406" spans="1:4" x14ac:dyDescent="0.25">
      <c r="A3406" s="108"/>
      <c r="D3406" s="108"/>
    </row>
    <row r="3407" spans="1:4" x14ac:dyDescent="0.25">
      <c r="A3407" s="108"/>
      <c r="D3407" s="108"/>
    </row>
    <row r="3408" spans="1:4" x14ac:dyDescent="0.25">
      <c r="A3408" s="108"/>
      <c r="D3408" s="108"/>
    </row>
    <row r="3409" spans="1:4" x14ac:dyDescent="0.25">
      <c r="A3409" s="108"/>
      <c r="D3409" s="108"/>
    </row>
    <row r="3410" spans="1:4" x14ac:dyDescent="0.25">
      <c r="A3410" s="108"/>
      <c r="D3410" s="108"/>
    </row>
    <row r="3411" spans="1:4" x14ac:dyDescent="0.25">
      <c r="A3411" s="108"/>
      <c r="D3411" s="108"/>
    </row>
    <row r="3412" spans="1:4" x14ac:dyDescent="0.25">
      <c r="A3412" s="108"/>
      <c r="D3412" s="108"/>
    </row>
    <row r="3413" spans="1:4" x14ac:dyDescent="0.25">
      <c r="A3413" s="108"/>
      <c r="D3413" s="108"/>
    </row>
    <row r="3414" spans="1:4" x14ac:dyDescent="0.25">
      <c r="A3414" s="108"/>
      <c r="D3414" s="108"/>
    </row>
    <row r="3415" spans="1:4" x14ac:dyDescent="0.25">
      <c r="A3415" s="108"/>
      <c r="D3415" s="108"/>
    </row>
    <row r="3416" spans="1:4" x14ac:dyDescent="0.25">
      <c r="A3416" s="108"/>
      <c r="D3416" s="108"/>
    </row>
    <row r="3417" spans="1:4" x14ac:dyDescent="0.25">
      <c r="A3417" s="108"/>
      <c r="D3417" s="108"/>
    </row>
    <row r="3418" spans="1:4" x14ac:dyDescent="0.25">
      <c r="A3418" s="108"/>
      <c r="D3418" s="108"/>
    </row>
    <row r="3419" spans="1:4" x14ac:dyDescent="0.25">
      <c r="A3419" s="108"/>
      <c r="D3419" s="108"/>
    </row>
    <row r="3420" spans="1:4" x14ac:dyDescent="0.25">
      <c r="A3420" s="108"/>
      <c r="D3420" s="108"/>
    </row>
    <row r="3421" spans="1:4" x14ac:dyDescent="0.25">
      <c r="A3421" s="108"/>
      <c r="D3421" s="108"/>
    </row>
    <row r="3422" spans="1:4" x14ac:dyDescent="0.25">
      <c r="A3422" s="108"/>
      <c r="D3422" s="108"/>
    </row>
    <row r="3423" spans="1:4" x14ac:dyDescent="0.25">
      <c r="A3423" s="108"/>
      <c r="D3423" s="108"/>
    </row>
    <row r="3424" spans="1:4" x14ac:dyDescent="0.25">
      <c r="A3424" s="108"/>
      <c r="D3424" s="108"/>
    </row>
    <row r="3425" spans="1:4" x14ac:dyDescent="0.25">
      <c r="A3425" s="108"/>
      <c r="D3425" s="108"/>
    </row>
    <row r="3426" spans="1:4" x14ac:dyDescent="0.25">
      <c r="A3426" s="108"/>
      <c r="D3426" s="108"/>
    </row>
    <row r="3427" spans="1:4" x14ac:dyDescent="0.25">
      <c r="A3427" s="108"/>
      <c r="D3427" s="108"/>
    </row>
    <row r="3428" spans="1:4" x14ac:dyDescent="0.25">
      <c r="A3428" s="108"/>
      <c r="D3428" s="108"/>
    </row>
    <row r="3429" spans="1:4" x14ac:dyDescent="0.25">
      <c r="A3429" s="108"/>
      <c r="D3429" s="108"/>
    </row>
    <row r="3430" spans="1:4" x14ac:dyDescent="0.25">
      <c r="A3430" s="108"/>
      <c r="D3430" s="108"/>
    </row>
    <row r="3431" spans="1:4" x14ac:dyDescent="0.25">
      <c r="A3431" s="108"/>
      <c r="D3431" s="108"/>
    </row>
    <row r="3432" spans="1:4" x14ac:dyDescent="0.25">
      <c r="A3432" s="108"/>
      <c r="D3432" s="108"/>
    </row>
    <row r="3433" spans="1:4" x14ac:dyDescent="0.25">
      <c r="A3433" s="108"/>
      <c r="D3433" s="108"/>
    </row>
    <row r="3434" spans="1:4" x14ac:dyDescent="0.25">
      <c r="A3434" s="108"/>
      <c r="D3434" s="108"/>
    </row>
    <row r="3435" spans="1:4" x14ac:dyDescent="0.25">
      <c r="A3435" s="108"/>
      <c r="D3435" s="108"/>
    </row>
    <row r="3436" spans="1:4" x14ac:dyDescent="0.25">
      <c r="A3436" s="108"/>
      <c r="D3436" s="108"/>
    </row>
    <row r="3437" spans="1:4" x14ac:dyDescent="0.25">
      <c r="A3437" s="108"/>
      <c r="D3437" s="108"/>
    </row>
    <row r="3438" spans="1:4" x14ac:dyDescent="0.25">
      <c r="A3438" s="108"/>
      <c r="D3438" s="108"/>
    </row>
    <row r="3439" spans="1:4" x14ac:dyDescent="0.25">
      <c r="A3439" s="108"/>
      <c r="D3439" s="108"/>
    </row>
    <row r="3440" spans="1:4" x14ac:dyDescent="0.25">
      <c r="A3440" s="108"/>
      <c r="D3440" s="108"/>
    </row>
    <row r="3441" spans="1:4" x14ac:dyDescent="0.25">
      <c r="A3441" s="108"/>
      <c r="D3441" s="108"/>
    </row>
    <row r="3442" spans="1:4" x14ac:dyDescent="0.25">
      <c r="A3442" s="108"/>
      <c r="D3442" s="108"/>
    </row>
    <row r="3443" spans="1:4" x14ac:dyDescent="0.25">
      <c r="A3443" s="108"/>
      <c r="D3443" s="108"/>
    </row>
    <row r="3444" spans="1:4" x14ac:dyDescent="0.25">
      <c r="A3444" s="108"/>
      <c r="D3444" s="108"/>
    </row>
    <row r="3445" spans="1:4" x14ac:dyDescent="0.25">
      <c r="A3445" s="108"/>
      <c r="D3445" s="108"/>
    </row>
    <row r="3446" spans="1:4" x14ac:dyDescent="0.25">
      <c r="A3446" s="108"/>
      <c r="D3446" s="108"/>
    </row>
    <row r="3447" spans="1:4" x14ac:dyDescent="0.25">
      <c r="A3447" s="108"/>
      <c r="D3447" s="108"/>
    </row>
    <row r="3448" spans="1:4" x14ac:dyDescent="0.25">
      <c r="A3448" s="108"/>
      <c r="D3448" s="108"/>
    </row>
    <row r="3449" spans="1:4" x14ac:dyDescent="0.25">
      <c r="A3449" s="108"/>
      <c r="D3449" s="108"/>
    </row>
    <row r="3450" spans="1:4" x14ac:dyDescent="0.25">
      <c r="A3450" s="108"/>
      <c r="D3450" s="108"/>
    </row>
    <row r="3451" spans="1:4" x14ac:dyDescent="0.25">
      <c r="A3451" s="108"/>
      <c r="D3451" s="108"/>
    </row>
    <row r="3452" spans="1:4" x14ac:dyDescent="0.25">
      <c r="A3452" s="108"/>
      <c r="D3452" s="108"/>
    </row>
    <row r="3453" spans="1:4" x14ac:dyDescent="0.25">
      <c r="A3453" s="108"/>
      <c r="D3453" s="108"/>
    </row>
    <row r="3454" spans="1:4" x14ac:dyDescent="0.25">
      <c r="A3454" s="108"/>
      <c r="D3454" s="108"/>
    </row>
    <row r="3455" spans="1:4" x14ac:dyDescent="0.25">
      <c r="A3455" s="108"/>
      <c r="D3455" s="108"/>
    </row>
    <row r="3456" spans="1:4" x14ac:dyDescent="0.25">
      <c r="A3456" s="108"/>
      <c r="D3456" s="108"/>
    </row>
    <row r="3457" spans="1:4" x14ac:dyDescent="0.25">
      <c r="A3457" s="108"/>
      <c r="D3457" s="108"/>
    </row>
    <row r="3458" spans="1:4" x14ac:dyDescent="0.25">
      <c r="A3458" s="108"/>
      <c r="D3458" s="108"/>
    </row>
    <row r="3459" spans="1:4" x14ac:dyDescent="0.25">
      <c r="A3459" s="108"/>
      <c r="D3459" s="108"/>
    </row>
    <row r="3460" spans="1:4" x14ac:dyDescent="0.25">
      <c r="A3460" s="108"/>
      <c r="D3460" s="108"/>
    </row>
    <row r="3461" spans="1:4" x14ac:dyDescent="0.25">
      <c r="A3461" s="108"/>
      <c r="D3461" s="108"/>
    </row>
    <row r="3462" spans="1:4" x14ac:dyDescent="0.25">
      <c r="A3462" s="108"/>
      <c r="D3462" s="108"/>
    </row>
    <row r="3463" spans="1:4" x14ac:dyDescent="0.25">
      <c r="A3463" s="108"/>
      <c r="D3463" s="108"/>
    </row>
    <row r="3464" spans="1:4" x14ac:dyDescent="0.25">
      <c r="A3464" s="108"/>
      <c r="D3464" s="108"/>
    </row>
    <row r="3465" spans="1:4" x14ac:dyDescent="0.25">
      <c r="A3465" s="108"/>
      <c r="D3465" s="108"/>
    </row>
    <row r="3466" spans="1:4" x14ac:dyDescent="0.25">
      <c r="A3466" s="108"/>
      <c r="D3466" s="108"/>
    </row>
    <row r="3467" spans="1:4" x14ac:dyDescent="0.25">
      <c r="A3467" s="108"/>
      <c r="D3467" s="108"/>
    </row>
    <row r="3468" spans="1:4" x14ac:dyDescent="0.25">
      <c r="A3468" s="108"/>
      <c r="D3468" s="108"/>
    </row>
    <row r="3469" spans="1:4" x14ac:dyDescent="0.25">
      <c r="A3469" s="108"/>
      <c r="D3469" s="108"/>
    </row>
    <row r="3470" spans="1:4" x14ac:dyDescent="0.25">
      <c r="A3470" s="108"/>
      <c r="D3470" s="108"/>
    </row>
    <row r="3471" spans="1:4" x14ac:dyDescent="0.25">
      <c r="A3471" s="108"/>
      <c r="D3471" s="108"/>
    </row>
    <row r="3472" spans="1:4" x14ac:dyDescent="0.25">
      <c r="A3472" s="108"/>
      <c r="D3472" s="108"/>
    </row>
    <row r="3473" spans="1:4" x14ac:dyDescent="0.25">
      <c r="A3473" s="108"/>
      <c r="D3473" s="108"/>
    </row>
    <row r="3474" spans="1:4" x14ac:dyDescent="0.25">
      <c r="A3474" s="108"/>
      <c r="D3474" s="108"/>
    </row>
    <row r="3475" spans="1:4" x14ac:dyDescent="0.25">
      <c r="A3475" s="108"/>
      <c r="D3475" s="108"/>
    </row>
    <row r="3476" spans="1:4" x14ac:dyDescent="0.25">
      <c r="A3476" s="108"/>
      <c r="D3476" s="108"/>
    </row>
    <row r="3477" spans="1:4" x14ac:dyDescent="0.25">
      <c r="A3477" s="108"/>
      <c r="D3477" s="108"/>
    </row>
    <row r="3478" spans="1:4" x14ac:dyDescent="0.25">
      <c r="A3478" s="108"/>
      <c r="D3478" s="108"/>
    </row>
    <row r="3479" spans="1:4" x14ac:dyDescent="0.25">
      <c r="A3479" s="108"/>
      <c r="D3479" s="108"/>
    </row>
    <row r="3480" spans="1:4" x14ac:dyDescent="0.25">
      <c r="A3480" s="108"/>
      <c r="D3480" s="108"/>
    </row>
    <row r="3481" spans="1:4" x14ac:dyDescent="0.25">
      <c r="A3481" s="108"/>
      <c r="D3481" s="108"/>
    </row>
    <row r="3482" spans="1:4" x14ac:dyDescent="0.25">
      <c r="A3482" s="108"/>
      <c r="D3482" s="108"/>
    </row>
    <row r="3483" spans="1:4" x14ac:dyDescent="0.25">
      <c r="A3483" s="108"/>
      <c r="D3483" s="108"/>
    </row>
    <row r="3484" spans="1:4" x14ac:dyDescent="0.25">
      <c r="A3484" s="108"/>
      <c r="D3484" s="108"/>
    </row>
    <row r="3485" spans="1:4" x14ac:dyDescent="0.25">
      <c r="A3485" s="108"/>
      <c r="D3485" s="108"/>
    </row>
    <row r="3486" spans="1:4" x14ac:dyDescent="0.25">
      <c r="A3486" s="108"/>
      <c r="D3486" s="108"/>
    </row>
    <row r="3487" spans="1:4" x14ac:dyDescent="0.25">
      <c r="A3487" s="108"/>
      <c r="D3487" s="108"/>
    </row>
    <row r="3488" spans="1:4" x14ac:dyDescent="0.25">
      <c r="A3488" s="108"/>
      <c r="D3488" s="108"/>
    </row>
    <row r="3489" spans="1:4" x14ac:dyDescent="0.25">
      <c r="A3489" s="108"/>
      <c r="D3489" s="108"/>
    </row>
    <row r="3490" spans="1:4" x14ac:dyDescent="0.25">
      <c r="A3490" s="108"/>
      <c r="D3490" s="108"/>
    </row>
    <row r="3491" spans="1:4" x14ac:dyDescent="0.25">
      <c r="A3491" s="108"/>
      <c r="D3491" s="108"/>
    </row>
    <row r="3492" spans="1:4" x14ac:dyDescent="0.25">
      <c r="A3492" s="108"/>
      <c r="D3492" s="108"/>
    </row>
    <row r="3493" spans="1:4" x14ac:dyDescent="0.25">
      <c r="A3493" s="108"/>
      <c r="D3493" s="108"/>
    </row>
    <row r="3494" spans="1:4" x14ac:dyDescent="0.25">
      <c r="A3494" s="108"/>
      <c r="D3494" s="108"/>
    </row>
    <row r="3495" spans="1:4" x14ac:dyDescent="0.25">
      <c r="A3495" s="108"/>
      <c r="D3495" s="108"/>
    </row>
    <row r="3496" spans="1:4" x14ac:dyDescent="0.25">
      <c r="A3496" s="108"/>
      <c r="D3496" s="108"/>
    </row>
    <row r="3497" spans="1:4" x14ac:dyDescent="0.25">
      <c r="A3497" s="108"/>
      <c r="D3497" s="108"/>
    </row>
    <row r="3498" spans="1:4" x14ac:dyDescent="0.25">
      <c r="A3498" s="108"/>
      <c r="D3498" s="108"/>
    </row>
    <row r="3499" spans="1:4" x14ac:dyDescent="0.25">
      <c r="A3499" s="108"/>
      <c r="D3499" s="108"/>
    </row>
    <row r="3500" spans="1:4" x14ac:dyDescent="0.25">
      <c r="A3500" s="108"/>
      <c r="D3500" s="108"/>
    </row>
    <row r="3501" spans="1:4" x14ac:dyDescent="0.25">
      <c r="A3501" s="108"/>
      <c r="D3501" s="108"/>
    </row>
    <row r="3502" spans="1:4" x14ac:dyDescent="0.25">
      <c r="A3502" s="108"/>
      <c r="D3502" s="108"/>
    </row>
    <row r="3503" spans="1:4" x14ac:dyDescent="0.25">
      <c r="A3503" s="108"/>
      <c r="D3503" s="108"/>
    </row>
    <row r="3504" spans="1:4" x14ac:dyDescent="0.25">
      <c r="A3504" s="108"/>
      <c r="D3504" s="108"/>
    </row>
    <row r="3505" spans="1:4" x14ac:dyDescent="0.25">
      <c r="A3505" s="108"/>
      <c r="D3505" s="108"/>
    </row>
    <row r="3506" spans="1:4" x14ac:dyDescent="0.25">
      <c r="A3506" s="108"/>
      <c r="D3506" s="108"/>
    </row>
    <row r="3507" spans="1:4" x14ac:dyDescent="0.25">
      <c r="A3507" s="108"/>
      <c r="D3507" s="108"/>
    </row>
    <row r="3508" spans="1:4" x14ac:dyDescent="0.25">
      <c r="A3508" s="108"/>
      <c r="D3508" s="108"/>
    </row>
    <row r="3509" spans="1:4" x14ac:dyDescent="0.25">
      <c r="A3509" s="108"/>
      <c r="D3509" s="108"/>
    </row>
    <row r="3510" spans="1:4" x14ac:dyDescent="0.25">
      <c r="A3510" s="108"/>
      <c r="D3510" s="108"/>
    </row>
    <row r="3511" spans="1:4" x14ac:dyDescent="0.25">
      <c r="A3511" s="108"/>
      <c r="D3511" s="108"/>
    </row>
    <row r="3512" spans="1:4" x14ac:dyDescent="0.25">
      <c r="A3512" s="108"/>
      <c r="D3512" s="108"/>
    </row>
    <row r="3513" spans="1:4" x14ac:dyDescent="0.25">
      <c r="A3513" s="108"/>
      <c r="D3513" s="108"/>
    </row>
    <row r="3514" spans="1:4" x14ac:dyDescent="0.25">
      <c r="A3514" s="108"/>
      <c r="D3514" s="108"/>
    </row>
    <row r="3515" spans="1:4" x14ac:dyDescent="0.25">
      <c r="A3515" s="108"/>
      <c r="D3515" s="108"/>
    </row>
    <row r="3516" spans="1:4" x14ac:dyDescent="0.25">
      <c r="A3516" s="108"/>
      <c r="D3516" s="108"/>
    </row>
    <row r="3517" spans="1:4" x14ac:dyDescent="0.25">
      <c r="A3517" s="108"/>
      <c r="D3517" s="108"/>
    </row>
    <row r="3518" spans="1:4" x14ac:dyDescent="0.25">
      <c r="A3518" s="108"/>
      <c r="D3518" s="108"/>
    </row>
    <row r="3519" spans="1:4" x14ac:dyDescent="0.25">
      <c r="A3519" s="108"/>
      <c r="D3519" s="108"/>
    </row>
    <row r="3520" spans="1:4" x14ac:dyDescent="0.25">
      <c r="A3520" s="108"/>
      <c r="D3520" s="108"/>
    </row>
    <row r="3521" spans="1:4" x14ac:dyDescent="0.25">
      <c r="A3521" s="108"/>
      <c r="D3521" s="108"/>
    </row>
    <row r="3522" spans="1:4" x14ac:dyDescent="0.25">
      <c r="A3522" s="108"/>
      <c r="D3522" s="108"/>
    </row>
    <row r="3523" spans="1:4" x14ac:dyDescent="0.25">
      <c r="A3523" s="108"/>
      <c r="D3523" s="108"/>
    </row>
    <row r="3524" spans="1:4" x14ac:dyDescent="0.25">
      <c r="A3524" s="108"/>
      <c r="D3524" s="108"/>
    </row>
    <row r="3525" spans="1:4" x14ac:dyDescent="0.25">
      <c r="A3525" s="108"/>
      <c r="D3525" s="108"/>
    </row>
    <row r="3526" spans="1:4" x14ac:dyDescent="0.25">
      <c r="A3526" s="108"/>
      <c r="D3526" s="108"/>
    </row>
    <row r="3527" spans="1:4" x14ac:dyDescent="0.25">
      <c r="A3527" s="108"/>
      <c r="D3527" s="108"/>
    </row>
    <row r="3528" spans="1:4" x14ac:dyDescent="0.25">
      <c r="A3528" s="108"/>
      <c r="D3528" s="108"/>
    </row>
    <row r="3529" spans="1:4" x14ac:dyDescent="0.25">
      <c r="A3529" s="108"/>
      <c r="D3529" s="108"/>
    </row>
    <row r="3530" spans="1:4" x14ac:dyDescent="0.25">
      <c r="A3530" s="108"/>
      <c r="D3530" s="108"/>
    </row>
    <row r="3531" spans="1:4" x14ac:dyDescent="0.25">
      <c r="A3531" s="108"/>
      <c r="D3531" s="108"/>
    </row>
    <row r="3532" spans="1:4" x14ac:dyDescent="0.25">
      <c r="A3532" s="108"/>
      <c r="D3532" s="108"/>
    </row>
    <row r="3533" spans="1:4" x14ac:dyDescent="0.25">
      <c r="A3533" s="108"/>
      <c r="D3533" s="108"/>
    </row>
    <row r="3534" spans="1:4" x14ac:dyDescent="0.25">
      <c r="A3534" s="108"/>
      <c r="D3534" s="108"/>
    </row>
    <row r="3535" spans="1:4" x14ac:dyDescent="0.25">
      <c r="A3535" s="108"/>
      <c r="D3535" s="108"/>
    </row>
    <row r="3536" spans="1:4" x14ac:dyDescent="0.25">
      <c r="A3536" s="108"/>
      <c r="D3536" s="108"/>
    </row>
    <row r="3537" spans="1:4" x14ac:dyDescent="0.25">
      <c r="A3537" s="108"/>
      <c r="D3537" s="108"/>
    </row>
    <row r="3538" spans="1:4" x14ac:dyDescent="0.25">
      <c r="A3538" s="108"/>
      <c r="D3538" s="108"/>
    </row>
    <row r="3539" spans="1:4" x14ac:dyDescent="0.25">
      <c r="A3539" s="108"/>
      <c r="D3539" s="108"/>
    </row>
    <row r="3540" spans="1:4" x14ac:dyDescent="0.25">
      <c r="A3540" s="108"/>
      <c r="D3540" s="108"/>
    </row>
    <row r="3541" spans="1:4" x14ac:dyDescent="0.25">
      <c r="A3541" s="108"/>
      <c r="D3541" s="108"/>
    </row>
    <row r="3542" spans="1:4" x14ac:dyDescent="0.25">
      <c r="A3542" s="108"/>
      <c r="D3542" s="108"/>
    </row>
    <row r="3543" spans="1:4" x14ac:dyDescent="0.25">
      <c r="A3543" s="108"/>
      <c r="D3543" s="108"/>
    </row>
  </sheetData>
  <sheetProtection algorithmName="SHA-512" hashValue="u0oyhbjFMDdtG7+YmKNctkuGfxaN4/tszOtwan3c4d0gDQSMWwCRuozaOAl636OaUQ6uNAt2zPJ90CNKd5ocFw==" saltValue="UKAn2MiI+hUo3OXVMc0E9Q==" spinCount="100000" sheet="1" objects="1" scenarios="1" selectLockedCells="1"/>
  <mergeCells count="18">
    <mergeCell ref="G11:J11"/>
    <mergeCell ref="G12:J12"/>
    <mergeCell ref="L27:N27"/>
    <mergeCell ref="B35:H35"/>
    <mergeCell ref="I35:J35"/>
    <mergeCell ref="B38:J38"/>
    <mergeCell ref="C4:E4"/>
    <mergeCell ref="B15:H15"/>
    <mergeCell ref="B27:I27"/>
    <mergeCell ref="B29:J29"/>
    <mergeCell ref="B32:J32"/>
    <mergeCell ref="B34:F34"/>
    <mergeCell ref="G34:J34"/>
    <mergeCell ref="G6:J6"/>
    <mergeCell ref="G7:J7"/>
    <mergeCell ref="G8:J8"/>
    <mergeCell ref="G9:J9"/>
    <mergeCell ref="G10:J10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E87"/>
  <sheetViews>
    <sheetView workbookViewId="0">
      <selection activeCell="E9" sqref="E9"/>
    </sheetView>
  </sheetViews>
  <sheetFormatPr baseColWidth="10" defaultColWidth="11" defaultRowHeight="14.4" x14ac:dyDescent="0.3"/>
  <cols>
    <col min="1" max="1" width="11" style="251" customWidth="1"/>
    <col min="2" max="2" width="5.69921875" style="251" customWidth="1"/>
    <col min="3" max="3" width="9.69921875" style="251" customWidth="1"/>
    <col min="4" max="5" width="7.19921875" style="251" customWidth="1"/>
    <col min="6" max="6" width="4.69921875" style="251" customWidth="1"/>
    <col min="7" max="7" width="6.69921875" style="251" customWidth="1"/>
    <col min="8" max="8" width="8.69921875" style="251" customWidth="1"/>
    <col min="9" max="9" width="7.69921875" style="251" customWidth="1"/>
    <col min="10" max="10" width="5.69921875" style="251" customWidth="1"/>
    <col min="11" max="11" width="9.69921875" style="251" customWidth="1"/>
    <col min="12" max="12" width="3.69921875" style="251" customWidth="1"/>
    <col min="13" max="13" width="4.69921875" style="251" customWidth="1"/>
    <col min="14" max="14" width="2.69921875" style="251" customWidth="1"/>
    <col min="15" max="15" width="4.69921875" style="251" customWidth="1"/>
    <col min="16" max="16" width="12.19921875" style="251" customWidth="1"/>
    <col min="17" max="17" width="56.19921875" style="252" customWidth="1"/>
    <col min="18" max="18" width="6" style="251" customWidth="1"/>
    <col min="19" max="22" width="7.69921875" style="251" customWidth="1"/>
    <col min="23" max="23" width="3.19921875" style="251" customWidth="1"/>
    <col min="24" max="30" width="7.69921875" style="251" customWidth="1"/>
    <col min="31" max="31" width="3.19921875" style="251" customWidth="1"/>
    <col min="32" max="33" width="7.69921875" style="251" customWidth="1"/>
    <col min="34" max="34" width="3.19921875" style="251" customWidth="1"/>
    <col min="35" max="37" width="7.69921875" style="251" customWidth="1"/>
    <col min="38" max="38" width="3.19921875" style="251" customWidth="1"/>
    <col min="39" max="40" width="7.69921875" style="334" customWidth="1"/>
    <col min="41" max="41" width="2.69921875" style="251" customWidth="1"/>
    <col min="42" max="42" width="10.19921875" style="251" customWidth="1"/>
    <col min="43" max="16384" width="11" style="251"/>
  </cols>
  <sheetData>
    <row r="1" spans="1:57" ht="24.75" customHeight="1" x14ac:dyDescent="0.3"/>
    <row r="2" spans="1:57" ht="21.75" customHeight="1" x14ac:dyDescent="0.4">
      <c r="B2" s="339" t="s">
        <v>57</v>
      </c>
      <c r="C2" s="339"/>
      <c r="D2" s="339"/>
      <c r="E2" s="339"/>
      <c r="F2" s="339"/>
      <c r="G2" s="339"/>
      <c r="H2" s="339"/>
      <c r="I2" s="339"/>
      <c r="J2" s="340"/>
      <c r="K2" s="340"/>
      <c r="L2" s="340"/>
      <c r="M2" s="340"/>
      <c r="N2" s="340"/>
      <c r="O2" s="340"/>
      <c r="P2" s="340"/>
      <c r="Q2" s="253" t="s">
        <v>88</v>
      </c>
    </row>
    <row r="3" spans="1:57" ht="21.75" customHeight="1" x14ac:dyDescent="0.4">
      <c r="B3" s="341" t="s">
        <v>297</v>
      </c>
      <c r="C3" s="339"/>
      <c r="D3" s="339"/>
      <c r="E3" s="339"/>
      <c r="F3" s="339"/>
      <c r="G3" s="339"/>
      <c r="H3" s="339"/>
      <c r="I3" s="339"/>
      <c r="J3" s="340"/>
      <c r="K3" s="340"/>
      <c r="L3" s="340"/>
      <c r="M3" s="340"/>
      <c r="N3" s="340"/>
      <c r="O3" s="340"/>
      <c r="P3" s="340"/>
      <c r="Q3" s="254"/>
    </row>
    <row r="4" spans="1:57" s="250" customFormat="1" x14ac:dyDescent="0.3">
      <c r="B4" s="256">
        <f ca="1">'data entry &amp; rating calculation'!B4</f>
        <v>29</v>
      </c>
      <c r="C4" s="594" t="s">
        <v>82</v>
      </c>
      <c r="D4" s="594"/>
      <c r="E4" s="595"/>
      <c r="Q4" s="275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343"/>
      <c r="AN4" s="343"/>
      <c r="AO4" s="268"/>
      <c r="AP4" s="268"/>
      <c r="AQ4" s="268"/>
      <c r="AR4" s="268"/>
      <c r="AS4" s="268"/>
    </row>
    <row r="5" spans="1:57" s="250" customFormat="1" ht="5.25" customHeight="1" thickBot="1" x14ac:dyDescent="0.35">
      <c r="B5" s="344"/>
      <c r="C5" s="345"/>
      <c r="D5" s="345"/>
      <c r="E5" s="345"/>
      <c r="Q5" s="275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343"/>
      <c r="AN5" s="343"/>
      <c r="AO5" s="268"/>
      <c r="AP5" s="268"/>
      <c r="AQ5" s="268"/>
      <c r="AR5" s="268"/>
      <c r="AS5" s="268"/>
    </row>
    <row r="6" spans="1:57" s="250" customFormat="1" ht="25.5" customHeight="1" thickBot="1" x14ac:dyDescent="0.55000000000000004">
      <c r="B6" s="346" t="s">
        <v>43</v>
      </c>
      <c r="C6" s="347"/>
      <c r="F6" s="598" t="s">
        <v>39</v>
      </c>
      <c r="G6" s="599"/>
      <c r="H6" s="599"/>
      <c r="I6" s="599"/>
      <c r="J6" s="599"/>
      <c r="K6" s="599"/>
      <c r="L6" s="599"/>
      <c r="M6" s="599"/>
      <c r="N6" s="600"/>
      <c r="O6" s="596">
        <f>'data entry &amp; rating calculation'!G6</f>
        <v>2345</v>
      </c>
      <c r="P6" s="597"/>
      <c r="Q6" s="348" t="s">
        <v>89</v>
      </c>
      <c r="R6" s="349"/>
      <c r="S6" s="349"/>
      <c r="T6" s="268"/>
      <c r="U6" s="350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343"/>
      <c r="AN6" s="343"/>
      <c r="AO6" s="268"/>
      <c r="AP6" s="268"/>
      <c r="AQ6" s="268"/>
      <c r="AR6" s="268"/>
      <c r="AS6" s="268"/>
    </row>
    <row r="7" spans="1:57" s="250" customFormat="1" ht="6" customHeight="1" x14ac:dyDescent="0.3">
      <c r="Q7" s="275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L7" s="268"/>
      <c r="AM7" s="343"/>
      <c r="AN7" s="343"/>
      <c r="AO7" s="268"/>
      <c r="AP7" s="351"/>
      <c r="AQ7" s="351"/>
      <c r="AR7" s="351"/>
      <c r="AS7" s="351"/>
      <c r="AT7" s="351"/>
      <c r="AU7" s="351"/>
      <c r="AV7" s="351"/>
      <c r="AW7" s="351"/>
      <c r="AX7" s="351"/>
      <c r="AY7" s="351"/>
      <c r="AZ7" s="351"/>
      <c r="BA7" s="351"/>
      <c r="BB7" s="351"/>
      <c r="BC7" s="351"/>
      <c r="BD7" s="351"/>
      <c r="BE7" s="351"/>
    </row>
    <row r="8" spans="1:57" s="250" customFormat="1" ht="15" customHeight="1" thickBot="1" x14ac:dyDescent="0.3">
      <c r="A8" s="352"/>
      <c r="D8" s="284"/>
      <c r="E8" s="353"/>
      <c r="K8" s="605" t="str">
        <f>'sail maker guidance'!B5</f>
        <v>Guide measurements for sail makers and Equipment Inspectors :</v>
      </c>
      <c r="L8" s="606"/>
      <c r="M8" s="606"/>
      <c r="N8" s="606"/>
      <c r="O8" s="606"/>
      <c r="P8" s="607"/>
      <c r="Q8" s="588" t="s">
        <v>95</v>
      </c>
      <c r="R8" s="268"/>
      <c r="S8" s="268"/>
      <c r="T8" s="354" t="s">
        <v>24</v>
      </c>
      <c r="U8" s="355"/>
      <c r="V8" s="356"/>
      <c r="X8" s="357" t="s">
        <v>41</v>
      </c>
      <c r="Y8" s="357"/>
      <c r="Z8" s="357"/>
      <c r="AB8" s="268"/>
      <c r="AC8" s="268"/>
      <c r="AD8" s="268"/>
      <c r="AE8" s="268"/>
      <c r="AF8" s="357" t="s">
        <v>40</v>
      </c>
      <c r="AG8" s="357"/>
      <c r="AH8" s="268"/>
      <c r="AI8" s="357" t="s">
        <v>42</v>
      </c>
      <c r="AJ8" s="357"/>
      <c r="AK8" s="357"/>
      <c r="AL8" s="268"/>
      <c r="AM8" s="357" t="s">
        <v>106</v>
      </c>
      <c r="AN8" s="357"/>
      <c r="AO8" s="268"/>
      <c r="AP8" s="358" t="s">
        <v>137</v>
      </c>
      <c r="AQ8" s="359"/>
      <c r="AR8" s="359"/>
      <c r="AS8" s="359"/>
      <c r="AT8" s="359"/>
      <c r="AU8" s="359"/>
      <c r="AV8" s="359"/>
      <c r="AX8" s="351"/>
      <c r="AY8" s="351"/>
      <c r="AZ8" s="351"/>
      <c r="BA8" s="351"/>
      <c r="BB8" s="351"/>
      <c r="BC8" s="351"/>
      <c r="BD8" s="351"/>
      <c r="BE8" s="351"/>
    </row>
    <row r="9" spans="1:57" s="250" customFormat="1" ht="15.75" customHeight="1" thickBot="1" x14ac:dyDescent="0.35">
      <c r="A9" s="352" t="str">
        <f>IF(AK9&gt;0,"error","")</f>
        <v/>
      </c>
      <c r="D9" s="277" t="s">
        <v>8</v>
      </c>
      <c r="E9" s="360">
        <v>50</v>
      </c>
      <c r="K9" s="608"/>
      <c r="L9" s="609"/>
      <c r="M9" s="609"/>
      <c r="N9" s="609"/>
      <c r="O9" s="609"/>
      <c r="P9" s="610"/>
      <c r="Q9" s="588"/>
      <c r="R9" s="268"/>
      <c r="S9" s="268"/>
      <c r="T9" s="574" t="s">
        <v>37</v>
      </c>
      <c r="U9" s="575"/>
      <c r="V9" s="576"/>
      <c r="AB9" s="268"/>
      <c r="AC9" s="268"/>
      <c r="AD9" s="268"/>
      <c r="AE9" s="268"/>
      <c r="AF9" s="361" t="s">
        <v>33</v>
      </c>
      <c r="AG9" s="362">
        <f ca="1">AG14-AG15+E9+E46</f>
        <v>2062</v>
      </c>
      <c r="AH9" s="268"/>
      <c r="AI9" s="363">
        <f>E9</f>
        <v>50</v>
      </c>
      <c r="AJ9" s="364">
        <f t="shared" ref="AJ9:AJ20" si="0">INT(AI9)</f>
        <v>50</v>
      </c>
      <c r="AK9" s="365">
        <f t="shared" ref="AK9:AK20" si="1">IF(AI9&gt;AJ9,1,0)</f>
        <v>0</v>
      </c>
      <c r="AL9" s="268"/>
      <c r="AM9" s="363">
        <f>ROUNDUP(E9,0)</f>
        <v>50</v>
      </c>
      <c r="AN9" s="365"/>
      <c r="AO9" s="268"/>
      <c r="AP9" s="260"/>
      <c r="AQ9" s="366" t="s">
        <v>128</v>
      </c>
      <c r="AR9" s="366"/>
      <c r="AS9" s="366" t="s">
        <v>130</v>
      </c>
      <c r="AT9" s="366"/>
      <c r="AU9" s="366" t="s">
        <v>129</v>
      </c>
      <c r="AV9" s="367"/>
      <c r="AX9" s="351"/>
      <c r="AY9" s="351"/>
      <c r="AZ9" s="351"/>
      <c r="BA9" s="351"/>
      <c r="BB9" s="351"/>
      <c r="BC9" s="351"/>
      <c r="BD9" s="351"/>
      <c r="BE9" s="351"/>
    </row>
    <row r="10" spans="1:57" s="250" customFormat="1" ht="16.2" thickBot="1" x14ac:dyDescent="0.35">
      <c r="A10" s="352"/>
      <c r="D10" s="289"/>
      <c r="E10" s="294"/>
      <c r="J10" s="268"/>
      <c r="K10" s="611" t="s">
        <v>84</v>
      </c>
      <c r="L10" s="612"/>
      <c r="M10" s="612"/>
      <c r="N10" s="613"/>
      <c r="O10" s="580">
        <f ca="1">AG9</f>
        <v>2062</v>
      </c>
      <c r="P10" s="581"/>
      <c r="Q10" s="253" t="s">
        <v>29</v>
      </c>
      <c r="R10" s="268"/>
      <c r="S10" s="268"/>
      <c r="T10" s="577"/>
      <c r="U10" s="578"/>
      <c r="V10" s="579"/>
      <c r="AB10" s="268"/>
      <c r="AC10" s="268"/>
      <c r="AD10" s="268"/>
      <c r="AE10" s="268"/>
      <c r="AF10" s="368" t="s">
        <v>34</v>
      </c>
      <c r="AG10" s="369">
        <f ca="1">((AG14+E9)^2+E34^2)^0.5</f>
        <v>2079.663434308542</v>
      </c>
      <c r="AH10" s="268"/>
      <c r="AI10" s="370">
        <f>E11</f>
        <v>40</v>
      </c>
      <c r="AJ10" s="371">
        <f t="shared" si="0"/>
        <v>40</v>
      </c>
      <c r="AK10" s="372">
        <f t="shared" si="1"/>
        <v>0</v>
      </c>
      <c r="AL10" s="268"/>
      <c r="AM10" s="373"/>
      <c r="AN10" s="372"/>
      <c r="AO10" s="268"/>
      <c r="AP10" s="374"/>
      <c r="AQ10" s="268" t="s">
        <v>1</v>
      </c>
      <c r="AR10" s="268" t="s">
        <v>125</v>
      </c>
      <c r="AS10" s="268" t="s">
        <v>1</v>
      </c>
      <c r="AT10" s="268" t="s">
        <v>125</v>
      </c>
      <c r="AU10" s="268" t="s">
        <v>1</v>
      </c>
      <c r="AV10" s="259" t="s">
        <v>125</v>
      </c>
      <c r="AX10" s="351"/>
      <c r="AY10" s="351"/>
      <c r="AZ10" s="351"/>
      <c r="BA10" s="351"/>
      <c r="BB10" s="351"/>
      <c r="BC10" s="351"/>
      <c r="BD10" s="351"/>
      <c r="BE10" s="351"/>
    </row>
    <row r="11" spans="1:57" s="250" customFormat="1" ht="16.2" thickBot="1" x14ac:dyDescent="0.35">
      <c r="A11" s="352" t="str">
        <f>IF(AK10&gt;0,"error","")</f>
        <v/>
      </c>
      <c r="B11" s="280"/>
      <c r="C11" s="375"/>
      <c r="D11" s="277" t="s">
        <v>2</v>
      </c>
      <c r="E11" s="360">
        <v>40</v>
      </c>
      <c r="J11" s="268"/>
      <c r="K11" s="591" t="s">
        <v>85</v>
      </c>
      <c r="L11" s="592"/>
      <c r="M11" s="592"/>
      <c r="N11" s="593"/>
      <c r="O11" s="580">
        <f ca="1">AG10</f>
        <v>2079.663434308542</v>
      </c>
      <c r="P11" s="581"/>
      <c r="Q11" s="253" t="s">
        <v>30</v>
      </c>
      <c r="R11" s="268"/>
      <c r="S11" s="250" t="s">
        <v>69</v>
      </c>
      <c r="T11" s="376">
        <f t="shared" ref="T11:T21" ca="1" si="2">IF(OFFSET($C$33,-VALUE(RIGHT(S11,LEN(S11)-1))*2,0) &gt; 0, OFFSET($C$33,-VALUE(RIGHT(S11,LEN(S11)-1))*2,0), IF(OFFSET($C$33,-(VALUE(RIGHT(S11,LEN(S11)-1))-1)*2,0)&gt;0,$E$11,0))</f>
        <v>0</v>
      </c>
      <c r="U11" s="377">
        <f t="shared" ref="U11:U20" ca="1" si="3">IF(AND(T10&gt;0,T12&gt;0),(T10+T12)/2,T11)</f>
        <v>0</v>
      </c>
      <c r="V11" s="378" t="str">
        <f t="shared" ref="V11:V21" ca="1" si="4">IF(U11=0,"",IF(T11&lt;U11,"check","ok"))</f>
        <v/>
      </c>
      <c r="X11" s="361">
        <f t="shared" ref="X11:X21" ca="1" si="5">IF(T11=0,IF(T12&gt;0,X12+$E$9,X12),X12+200)</f>
        <v>2050</v>
      </c>
      <c r="Y11" s="364">
        <f t="shared" ref="Y11:Y17" ca="1" si="6">IF(T12=T11,0,T11)</f>
        <v>0</v>
      </c>
      <c r="Z11" s="379"/>
      <c r="AB11" s="268"/>
      <c r="AC11" s="268"/>
      <c r="AD11" s="268"/>
      <c r="AE11" s="268"/>
      <c r="AF11" s="368" t="s">
        <v>35</v>
      </c>
      <c r="AG11" s="369">
        <f>E34</f>
        <v>350</v>
      </c>
      <c r="AH11" s="268"/>
      <c r="AI11" s="370">
        <f>C13</f>
        <v>0</v>
      </c>
      <c r="AJ11" s="371">
        <f t="shared" si="0"/>
        <v>0</v>
      </c>
      <c r="AK11" s="372">
        <f t="shared" si="1"/>
        <v>0</v>
      </c>
      <c r="AL11" s="268"/>
      <c r="AM11" s="370">
        <f>ROUNDUP(E11,0)</f>
        <v>40</v>
      </c>
      <c r="AN11" s="372"/>
      <c r="AO11" s="268"/>
      <c r="AP11" s="374" t="s">
        <v>124</v>
      </c>
      <c r="AQ11" s="380">
        <f>$Y$22/2</f>
        <v>175</v>
      </c>
      <c r="AR11" s="380">
        <f ca="1">$X$11/2</f>
        <v>1025</v>
      </c>
      <c r="AS11" s="380">
        <f ca="1">AQ13+($Y$22-AQ13)/2</f>
        <v>306.0141509433962</v>
      </c>
      <c r="AT11" s="380">
        <f ca="1">AR13/2</f>
        <v>519.92924528301899</v>
      </c>
      <c r="AU11" s="380">
        <f ca="1">AQ13/2</f>
        <v>131.0141509433962</v>
      </c>
      <c r="AV11" s="381">
        <f ca="1">AR13+(($X$11-AR13)/2)</f>
        <v>1544.9292452830191</v>
      </c>
      <c r="AX11" s="351"/>
      <c r="AY11" s="351"/>
      <c r="AZ11" s="351"/>
      <c r="BA11" s="351"/>
      <c r="BB11" s="351"/>
      <c r="BC11" s="351"/>
      <c r="BD11" s="351"/>
      <c r="BE11" s="351"/>
    </row>
    <row r="12" spans="1:57" s="250" customFormat="1" ht="16.2" thickBot="1" x14ac:dyDescent="0.35">
      <c r="A12" s="382"/>
      <c r="B12" s="284"/>
      <c r="C12" s="353"/>
      <c r="D12" s="383"/>
      <c r="E12" s="317"/>
      <c r="K12" s="591" t="s">
        <v>86</v>
      </c>
      <c r="L12" s="592"/>
      <c r="M12" s="592"/>
      <c r="N12" s="593"/>
      <c r="O12" s="580">
        <f>AG11</f>
        <v>350</v>
      </c>
      <c r="P12" s="581"/>
      <c r="Q12" s="253" t="s">
        <v>29</v>
      </c>
      <c r="R12" s="268"/>
      <c r="S12" s="268" t="s">
        <v>68</v>
      </c>
      <c r="T12" s="376">
        <f t="shared" ca="1" si="2"/>
        <v>40</v>
      </c>
      <c r="U12" s="377">
        <f t="shared" ca="1" si="3"/>
        <v>40</v>
      </c>
      <c r="V12" s="378" t="str">
        <f t="shared" ca="1" si="4"/>
        <v>ok</v>
      </c>
      <c r="X12" s="368">
        <f t="shared" ca="1" si="5"/>
        <v>2000</v>
      </c>
      <c r="Y12" s="371">
        <f t="shared" ca="1" si="6"/>
        <v>40</v>
      </c>
      <c r="Z12" s="384">
        <f t="shared" ref="Z12:Z22" ca="1" si="7">Y12-Y11</f>
        <v>40</v>
      </c>
      <c r="AB12" s="268"/>
      <c r="AC12" s="268"/>
      <c r="AD12" s="268"/>
      <c r="AE12" s="268"/>
      <c r="AF12" s="368" t="s">
        <v>36</v>
      </c>
      <c r="AG12" s="369">
        <f>(AG11^2+(E46)^2)^0.5</f>
        <v>350.20565386641033</v>
      </c>
      <c r="AH12" s="268"/>
      <c r="AI12" s="370">
        <f>C15</f>
        <v>100</v>
      </c>
      <c r="AJ12" s="371">
        <f t="shared" si="0"/>
        <v>100</v>
      </c>
      <c r="AK12" s="372">
        <f t="shared" si="1"/>
        <v>0</v>
      </c>
      <c r="AL12" s="268"/>
      <c r="AM12" s="370"/>
      <c r="AN12" s="372"/>
      <c r="AO12" s="268"/>
      <c r="AP12" s="374" t="s">
        <v>126</v>
      </c>
      <c r="AQ12" s="380">
        <f ca="1">AQ11+COS(ATAN($Y$22/$X$11))*200</f>
        <v>372.14728510208147</v>
      </c>
      <c r="AR12" s="380">
        <f ca="1">AR11+SIN(ATAN($Y$22/$X$11))*200</f>
        <v>1058.6592925784041</v>
      </c>
      <c r="AS12" s="380">
        <f ca="1">AS11+COS(ATAN(($Y$22-AQ13)/AR13))*200</f>
        <v>505.30225935782414</v>
      </c>
      <c r="AT12" s="380">
        <f ca="1">AT11+SIN(ATAN(($Y$22-AQ13)/AR13))*200</f>
        <v>536.7889559744641</v>
      </c>
      <c r="AU12" s="380">
        <f ca="1">AU11+COS(ATAN(AU11/($X$11-AV11)))*200</f>
        <v>324.60702196607588</v>
      </c>
      <c r="AV12" s="381">
        <f ca="1">AV11+SIN(ATAN(AU11/($X$11-AV11)))*200</f>
        <v>1595.1467749832752</v>
      </c>
      <c r="AX12" s="351"/>
      <c r="AY12" s="351"/>
      <c r="AZ12" s="351"/>
      <c r="BA12" s="351"/>
      <c r="BB12" s="351"/>
      <c r="BC12" s="351"/>
      <c r="BD12" s="351"/>
      <c r="BE12" s="351"/>
    </row>
    <row r="13" spans="1:57" s="250" customFormat="1" ht="17.25" customHeight="1" thickBot="1" x14ac:dyDescent="0.35">
      <c r="A13" s="352" t="str">
        <f>IF(AK11&gt;0,"error","")</f>
        <v/>
      </c>
      <c r="B13" s="277" t="s">
        <v>11</v>
      </c>
      <c r="C13" s="360"/>
      <c r="D13" s="601"/>
      <c r="E13" s="602"/>
      <c r="F13" s="270" t="s">
        <v>352</v>
      </c>
      <c r="G13" s="311">
        <f t="array" aca="1" ref="G13" ca="1">INDIRECT("C"&amp;MIN(IF(C11:C31&gt;0,(ROW(C11:C31)))))</f>
        <v>100</v>
      </c>
      <c r="K13" s="603" t="s">
        <v>31</v>
      </c>
      <c r="L13" s="604"/>
      <c r="M13" s="604"/>
      <c r="N13" s="604"/>
      <c r="O13" s="580">
        <f>AG12</f>
        <v>350.20565386641033</v>
      </c>
      <c r="P13" s="581"/>
      <c r="Q13" s="253" t="s">
        <v>31</v>
      </c>
      <c r="R13" s="268"/>
      <c r="S13" s="250" t="s">
        <v>67</v>
      </c>
      <c r="T13" s="376">
        <f t="shared" ca="1" si="2"/>
        <v>100</v>
      </c>
      <c r="U13" s="377">
        <f t="shared" ca="1" si="3"/>
        <v>92.5</v>
      </c>
      <c r="V13" s="378" t="str">
        <f t="shared" ca="1" si="4"/>
        <v>ok</v>
      </c>
      <c r="X13" s="368">
        <f t="shared" ca="1" si="5"/>
        <v>1800</v>
      </c>
      <c r="Y13" s="371">
        <f t="shared" ca="1" si="6"/>
        <v>100</v>
      </c>
      <c r="Z13" s="384">
        <f t="shared" ca="1" si="7"/>
        <v>60</v>
      </c>
      <c r="AB13" s="268"/>
      <c r="AC13" s="268"/>
      <c r="AD13" s="268"/>
      <c r="AE13" s="268"/>
      <c r="AF13" s="368" t="s">
        <v>107</v>
      </c>
      <c r="AG13" s="385">
        <f>57.3*ASIN(AG11/AG12)</f>
        <v>88.042827345546769</v>
      </c>
      <c r="AH13" s="268"/>
      <c r="AI13" s="370">
        <f>C17</f>
        <v>145</v>
      </c>
      <c r="AJ13" s="371">
        <f t="shared" si="0"/>
        <v>145</v>
      </c>
      <c r="AK13" s="372">
        <f t="shared" si="1"/>
        <v>0</v>
      </c>
      <c r="AL13" s="268"/>
      <c r="AM13" s="370">
        <f>ROUNDUP(C13,0)</f>
        <v>0</v>
      </c>
      <c r="AN13" s="384"/>
      <c r="AO13" s="268"/>
      <c r="AP13" s="374" t="s">
        <v>127</v>
      </c>
      <c r="AQ13" s="380">
        <f ca="1">(INTERCEPT(AR11:AR12,AQ11:AQ12)-INTERCEPT(OFFSET($X$22,-AR15,0):OFFSET($X$22,-(AR16+1),0),OFFSET($Y$22,-AR15,0):OFFSET($Y$22,-(AR16+1),0)))/(SLOPE(OFFSET($X$22,-AR15,0):OFFSET($X$22,-(AR16+1),0),OFFSET($Y$22,-AR15,0):OFFSET($Y$22,-(AR16+1),0))-SLOPE(AR11:AR12,AQ11:AQ12))</f>
        <v>262.02830188679241</v>
      </c>
      <c r="AR13" s="380">
        <f ca="1">SLOPE(OFFSET($X$22,-AR15,0):OFFSET($X$22,-(AR16+1),0),OFFSET($Y$22,-AR15,0):OFFSET($Y$22,-(AR16+1),0))*AQ13+INTERCEPT(OFFSET($X$22,-AR15,0):OFFSET($X$22,-(AR16+1),0),OFFSET($Y$22,-AR15,0):OFFSET($Y$22,-(AR16+1),0))</f>
        <v>1039.858490566038</v>
      </c>
      <c r="AS13" s="380">
        <f ca="1">(INTERCEPT(AT11:AT12,AS11:AS12)-INTERCEPT(OFFSET($X$22,-AT15,0):OFFSET($X$22,-(AT16+1),0),OFFSET($Y$22,-AT15,0):OFFSET($Y$22,-(AT16+1),0)))/(SLOPE(OFFSET($X$22,-AT15,0):OFFSET($X$22,-(AT16+1),0),OFFSET($Y$22,-AT15,0):OFFSET($Y$22,-(AT16+1),0))-SLOPE(AT11:AT12,AS11:AS12))</f>
        <v>358.85211554717466</v>
      </c>
      <c r="AT13" s="380">
        <f ca="1">SLOPE(OFFSET($X$22,-AT15,0):OFFSET($X$22,-(AT16+1),0),OFFSET($Y$22,-AT15,0):OFFSET($Y$22,-(AT16+1),0))*AS13+INTERCEPT(OFFSET($X$22,-AT15,0):OFFSET($X$22,-(AT16+1),0),OFFSET($Y$22,-AT15,0):OFFSET($Y$22,-(AT16+1),0))</f>
        <v>524.39932031073749</v>
      </c>
      <c r="AU13" s="380">
        <f ca="1">(INTERCEPT(AV11:AV12,AU11:AU12)-INTERCEPT(OFFSET($X$22,-AV15,0):OFFSET($X$22,-(AV16+1),0),OFFSET($Y$22,-AV15,0):OFFSET($Y$22,-(AV16+1),0)))/(SLOPE(OFFSET($X$22,-AV15,0):OFFSET($X$22,-(AV16+1),0),OFFSET($Y$22,-AV15,0):OFFSET($Y$22,-(AV16+1),0))-SLOPE(AV11:AV12,AU11:AU12))</f>
        <v>155.93634907184838</v>
      </c>
      <c r="AV13" s="381">
        <f ca="1">SLOPE(OFFSET($X$22,-AV15,0):OFFSET($X$22,-(AV16+1),0),OFFSET($Y$22,-AV15,0):OFFSET($Y$22,-(AV16+1),0))*AU13+INTERCEPT(OFFSET($X$22,-AV15,0):OFFSET($X$22,-(AV16+1),0),OFFSET($Y$22,-AV15,0):OFFSET($Y$22,-(AV16+1),0))</f>
        <v>1551.394004125118</v>
      </c>
      <c r="AX13" s="351"/>
      <c r="AY13" s="351"/>
      <c r="AZ13" s="351"/>
      <c r="BA13" s="351"/>
      <c r="BB13" s="351"/>
      <c r="BC13" s="351"/>
      <c r="BD13" s="351"/>
      <c r="BE13" s="351"/>
    </row>
    <row r="14" spans="1:57" s="250" customFormat="1" ht="15" thickBot="1" x14ac:dyDescent="0.35">
      <c r="A14" s="382"/>
      <c r="B14" s="289"/>
      <c r="C14" s="290"/>
      <c r="D14" s="383"/>
      <c r="E14" s="317"/>
      <c r="G14" s="386"/>
      <c r="K14" s="582" t="str">
        <f>'sail maker guidance'!B6</f>
        <v>NB :  These dimensions are approximate and for guidance only</v>
      </c>
      <c r="L14" s="583"/>
      <c r="M14" s="583"/>
      <c r="N14" s="583"/>
      <c r="O14" s="583"/>
      <c r="P14" s="584"/>
      <c r="Q14" s="588" t="s">
        <v>96</v>
      </c>
      <c r="R14" s="268"/>
      <c r="S14" s="268" t="s">
        <v>66</v>
      </c>
      <c r="T14" s="377">
        <f t="shared" ca="1" si="2"/>
        <v>145</v>
      </c>
      <c r="U14" s="377">
        <f t="shared" ca="1" si="3"/>
        <v>145</v>
      </c>
      <c r="V14" s="378" t="str">
        <f t="shared" ca="1" si="4"/>
        <v>ok</v>
      </c>
      <c r="X14" s="368">
        <f t="shared" ca="1" si="5"/>
        <v>1600</v>
      </c>
      <c r="Y14" s="371">
        <f t="shared" ca="1" si="6"/>
        <v>145</v>
      </c>
      <c r="Z14" s="384">
        <f t="shared" ca="1" si="7"/>
        <v>45</v>
      </c>
      <c r="AB14" s="268"/>
      <c r="AC14" s="268"/>
      <c r="AD14" s="268"/>
      <c r="AE14" s="268"/>
      <c r="AF14" s="368"/>
      <c r="AG14" s="387">
        <f ca="1">MAX(AG17:AG28)</f>
        <v>2000</v>
      </c>
      <c r="AH14" s="268"/>
      <c r="AI14" s="370">
        <f>C19</f>
        <v>190</v>
      </c>
      <c r="AJ14" s="371">
        <f t="shared" si="0"/>
        <v>190</v>
      </c>
      <c r="AK14" s="372">
        <f t="shared" si="1"/>
        <v>0</v>
      </c>
      <c r="AL14" s="268"/>
      <c r="AM14" s="370"/>
      <c r="AN14" s="372"/>
      <c r="AO14" s="268"/>
      <c r="AP14" s="374"/>
      <c r="AQ14" s="388"/>
      <c r="AR14" s="388"/>
      <c r="AS14" s="388"/>
      <c r="AT14" s="388"/>
      <c r="AU14" s="388"/>
      <c r="AV14" s="389"/>
      <c r="AX14" s="351"/>
      <c r="AY14" s="351"/>
      <c r="AZ14" s="351"/>
      <c r="BA14" s="351"/>
      <c r="BB14" s="351"/>
      <c r="BC14" s="351"/>
      <c r="BD14" s="351"/>
      <c r="BE14" s="351"/>
    </row>
    <row r="15" spans="1:57" s="250" customFormat="1" ht="15" thickBot="1" x14ac:dyDescent="0.35">
      <c r="A15" s="352" t="str">
        <f>IF(AK12&gt;0,"error","")</f>
        <v/>
      </c>
      <c r="B15" s="277" t="s">
        <v>12</v>
      </c>
      <c r="C15" s="360">
        <v>100</v>
      </c>
      <c r="D15" s="601"/>
      <c r="E15" s="602"/>
      <c r="K15" s="585"/>
      <c r="L15" s="586"/>
      <c r="M15" s="586"/>
      <c r="N15" s="586"/>
      <c r="O15" s="586"/>
      <c r="P15" s="587"/>
      <c r="Q15" s="588"/>
      <c r="R15" s="268"/>
      <c r="S15" s="268" t="s">
        <v>65</v>
      </c>
      <c r="T15" s="377">
        <f t="shared" ca="1" si="2"/>
        <v>190</v>
      </c>
      <c r="U15" s="377">
        <f t="shared" ca="1" si="3"/>
        <v>187.5</v>
      </c>
      <c r="V15" s="378" t="str">
        <f t="shared" ca="1" si="4"/>
        <v>ok</v>
      </c>
      <c r="X15" s="368">
        <f t="shared" ca="1" si="5"/>
        <v>1400</v>
      </c>
      <c r="Y15" s="371">
        <f t="shared" ca="1" si="6"/>
        <v>190</v>
      </c>
      <c r="Z15" s="384">
        <f t="shared" ca="1" si="7"/>
        <v>45</v>
      </c>
      <c r="AB15" s="268"/>
      <c r="AC15" s="268"/>
      <c r="AD15" s="268"/>
      <c r="AE15" s="268"/>
      <c r="AF15" s="368"/>
      <c r="AG15" s="387">
        <f ca="1">MIN(AG17:AG28)</f>
        <v>0</v>
      </c>
      <c r="AH15" s="268"/>
      <c r="AI15" s="370">
        <f>C21</f>
        <v>230</v>
      </c>
      <c r="AJ15" s="371">
        <f t="shared" si="0"/>
        <v>230</v>
      </c>
      <c r="AK15" s="372">
        <f t="shared" si="1"/>
        <v>0</v>
      </c>
      <c r="AL15" s="268"/>
      <c r="AM15" s="370">
        <f>ROUNDUP(C15,0)</f>
        <v>100</v>
      </c>
      <c r="AN15" s="372"/>
      <c r="AO15" s="268"/>
      <c r="AP15" s="374" t="s">
        <v>131</v>
      </c>
      <c r="AQ15" s="268"/>
      <c r="AR15" s="268">
        <f ca="1">TRUNC(AR11/200)</f>
        <v>5</v>
      </c>
      <c r="AS15" s="268"/>
      <c r="AT15" s="268">
        <f ca="1">TRUNC(AT11/200)</f>
        <v>2</v>
      </c>
      <c r="AU15" s="268"/>
      <c r="AV15" s="259">
        <f ca="1">TRUNC(AV11/200)</f>
        <v>7</v>
      </c>
      <c r="AX15" s="351"/>
      <c r="AY15" s="351"/>
      <c r="AZ15" s="351"/>
      <c r="BA15" s="351"/>
      <c r="BB15" s="351"/>
      <c r="BC15" s="351"/>
      <c r="BD15" s="351"/>
      <c r="BE15" s="351"/>
    </row>
    <row r="16" spans="1:57" s="250" customFormat="1" ht="15" thickBot="1" x14ac:dyDescent="0.35">
      <c r="A16" s="382"/>
      <c r="B16" s="289"/>
      <c r="C16" s="294"/>
      <c r="K16" s="318"/>
      <c r="Q16" s="275"/>
      <c r="R16" s="268"/>
      <c r="S16" s="268" t="s">
        <v>64</v>
      </c>
      <c r="T16" s="377">
        <f t="shared" ca="1" si="2"/>
        <v>230</v>
      </c>
      <c r="U16" s="377">
        <f t="shared" ca="1" si="3"/>
        <v>230</v>
      </c>
      <c r="V16" s="378" t="str">
        <f t="shared" ca="1" si="4"/>
        <v>ok</v>
      </c>
      <c r="X16" s="368">
        <f t="shared" ca="1" si="5"/>
        <v>1200</v>
      </c>
      <c r="Y16" s="371">
        <f t="shared" ca="1" si="6"/>
        <v>230</v>
      </c>
      <c r="Z16" s="384">
        <f t="shared" ca="1" si="7"/>
        <v>40</v>
      </c>
      <c r="AB16" s="268"/>
      <c r="AC16" s="268"/>
      <c r="AD16" s="268"/>
      <c r="AE16" s="268"/>
      <c r="AF16" s="368"/>
      <c r="AG16" s="390"/>
      <c r="AH16" s="268"/>
      <c r="AI16" s="370">
        <f>C23</f>
        <v>270</v>
      </c>
      <c r="AJ16" s="371">
        <f t="shared" si="0"/>
        <v>270</v>
      </c>
      <c r="AK16" s="372">
        <f t="shared" si="1"/>
        <v>0</v>
      </c>
      <c r="AL16" s="268"/>
      <c r="AM16" s="370"/>
      <c r="AN16" s="372"/>
      <c r="AO16" s="268"/>
      <c r="AP16" s="374" t="s">
        <v>132</v>
      </c>
      <c r="AQ16" s="268"/>
      <c r="AR16" s="388">
        <f ca="1">TRUNC(AR11/200)</f>
        <v>5</v>
      </c>
      <c r="AS16" s="268"/>
      <c r="AT16" s="388">
        <f ca="1">TRUNC(AT11/200)</f>
        <v>2</v>
      </c>
      <c r="AU16" s="268"/>
      <c r="AV16" s="259">
        <f ca="1">TRUNC(AV11/200)</f>
        <v>7</v>
      </c>
      <c r="AX16" s="351"/>
      <c r="AY16" s="351"/>
      <c r="AZ16" s="351"/>
      <c r="BA16" s="351"/>
      <c r="BB16" s="351"/>
      <c r="BC16" s="351"/>
      <c r="BD16" s="351"/>
      <c r="BE16" s="351"/>
    </row>
    <row r="17" spans="1:57" s="250" customFormat="1" ht="16.2" thickBot="1" x14ac:dyDescent="0.35">
      <c r="A17" s="352" t="str">
        <f>IF(AK13&gt;0,"error","")</f>
        <v/>
      </c>
      <c r="B17" s="277" t="s">
        <v>13</v>
      </c>
      <c r="C17" s="360">
        <v>145</v>
      </c>
      <c r="K17" s="391" t="str">
        <f>'sail maker guidance'!H19</f>
        <v>To maximise sail area</v>
      </c>
      <c r="Q17" s="253" t="s">
        <v>99</v>
      </c>
      <c r="R17" s="268"/>
      <c r="S17" s="268" t="s">
        <v>63</v>
      </c>
      <c r="T17" s="377">
        <f t="shared" ca="1" si="2"/>
        <v>270</v>
      </c>
      <c r="U17" s="377">
        <f t="shared" ca="1" si="3"/>
        <v>270</v>
      </c>
      <c r="V17" s="378" t="str">
        <f t="shared" ca="1" si="4"/>
        <v>ok</v>
      </c>
      <c r="X17" s="368">
        <f t="shared" ca="1" si="5"/>
        <v>1000</v>
      </c>
      <c r="Y17" s="371">
        <f t="shared" ca="1" si="6"/>
        <v>270</v>
      </c>
      <c r="Z17" s="384">
        <f t="shared" ca="1" si="7"/>
        <v>40</v>
      </c>
      <c r="AB17" s="268"/>
      <c r="AC17" s="268"/>
      <c r="AD17" s="268"/>
      <c r="AE17" s="268"/>
      <c r="AF17" s="373">
        <f t="shared" ref="AF17:AF28" ca="1" si="8">IF(Y11&gt;0,1,0)</f>
        <v>0</v>
      </c>
      <c r="AG17" s="372">
        <f t="shared" ref="AG17:AG28" ca="1" si="9">AF17*X11</f>
        <v>0</v>
      </c>
      <c r="AH17" s="268"/>
      <c r="AI17" s="370">
        <f>C25</f>
        <v>310</v>
      </c>
      <c r="AJ17" s="371">
        <f t="shared" si="0"/>
        <v>310</v>
      </c>
      <c r="AK17" s="372">
        <f t="shared" si="1"/>
        <v>0</v>
      </c>
      <c r="AL17" s="268"/>
      <c r="AM17" s="370">
        <f>ROUNDUP(C17,0)</f>
        <v>145</v>
      </c>
      <c r="AN17" s="372"/>
      <c r="AO17" s="268"/>
      <c r="AP17" s="374"/>
      <c r="AQ17" s="268"/>
      <c r="AR17" s="330"/>
      <c r="AS17" s="330"/>
      <c r="AT17" s="330"/>
      <c r="AU17" s="330"/>
      <c r="AV17" s="392"/>
      <c r="AX17" s="351"/>
      <c r="AY17" s="351"/>
      <c r="AZ17" s="351"/>
      <c r="BA17" s="351"/>
      <c r="BB17" s="351"/>
      <c r="BC17" s="351"/>
      <c r="BD17" s="351"/>
      <c r="BE17" s="351"/>
    </row>
    <row r="18" spans="1:57" s="250" customFormat="1" ht="16.2" thickBot="1" x14ac:dyDescent="0.35">
      <c r="A18" s="382"/>
      <c r="B18" s="289"/>
      <c r="C18" s="294"/>
      <c r="K18" s="391" t="s">
        <v>80</v>
      </c>
      <c r="Q18" s="253" t="s">
        <v>80</v>
      </c>
      <c r="R18" s="268"/>
      <c r="S18" s="268" t="s">
        <v>62</v>
      </c>
      <c r="T18" s="377">
        <f t="shared" ca="1" si="2"/>
        <v>310</v>
      </c>
      <c r="U18" s="377">
        <f t="shared" ca="1" si="3"/>
        <v>308</v>
      </c>
      <c r="V18" s="378" t="str">
        <f t="shared" ca="1" si="4"/>
        <v>ok</v>
      </c>
      <c r="X18" s="368">
        <f t="shared" ca="1" si="5"/>
        <v>800</v>
      </c>
      <c r="Y18" s="371">
        <f ca="1">T18</f>
        <v>310</v>
      </c>
      <c r="Z18" s="384">
        <f t="shared" ca="1" si="7"/>
        <v>40</v>
      </c>
      <c r="AB18" s="268"/>
      <c r="AC18" s="268"/>
      <c r="AD18" s="268"/>
      <c r="AE18" s="268"/>
      <c r="AF18" s="373">
        <f t="shared" ca="1" si="8"/>
        <v>1</v>
      </c>
      <c r="AG18" s="372">
        <f t="shared" ca="1" si="9"/>
        <v>2000</v>
      </c>
      <c r="AH18" s="268"/>
      <c r="AI18" s="370">
        <f>C27</f>
        <v>346</v>
      </c>
      <c r="AJ18" s="371">
        <f t="shared" si="0"/>
        <v>346</v>
      </c>
      <c r="AK18" s="372">
        <f t="shared" si="1"/>
        <v>0</v>
      </c>
      <c r="AL18" s="268"/>
      <c r="AM18" s="370"/>
      <c r="AN18" s="372"/>
      <c r="AO18" s="268"/>
      <c r="AP18" s="374" t="s">
        <v>133</v>
      </c>
      <c r="AQ18" s="268"/>
      <c r="AR18" s="330">
        <f ca="1">TRUNC(AR13/200)</f>
        <v>5</v>
      </c>
      <c r="AS18" s="330"/>
      <c r="AT18" s="330">
        <f ca="1">TRUNC(AT13/200)</f>
        <v>2</v>
      </c>
      <c r="AU18" s="330"/>
      <c r="AV18" s="392">
        <f ca="1">TRUNC(AV13/200)</f>
        <v>7</v>
      </c>
      <c r="AX18" s="351"/>
      <c r="AY18" s="351"/>
      <c r="AZ18" s="351"/>
      <c r="BA18" s="351"/>
      <c r="BB18" s="351"/>
      <c r="BC18" s="351"/>
      <c r="BD18" s="351"/>
      <c r="BE18" s="351"/>
    </row>
    <row r="19" spans="1:57" s="250" customFormat="1" ht="16.2" thickBot="1" x14ac:dyDescent="0.35">
      <c r="A19" s="352" t="str">
        <f>IF(AK14&gt;0,"error","")</f>
        <v/>
      </c>
      <c r="B19" s="277" t="s">
        <v>14</v>
      </c>
      <c r="C19" s="360">
        <v>190</v>
      </c>
      <c r="K19" s="591" t="str">
        <f>'sail maker guidance'!H26</f>
        <v>Delta Sail 1 LP</v>
      </c>
      <c r="L19" s="592"/>
      <c r="M19" s="592"/>
      <c r="N19" s="593"/>
      <c r="O19" s="589">
        <f ca="1">'sail maker guidance'!J26</f>
        <v>18.039256336025879</v>
      </c>
      <c r="P19" s="590"/>
      <c r="Q19" s="253" t="s">
        <v>103</v>
      </c>
      <c r="R19" s="268"/>
      <c r="S19" s="268" t="s">
        <v>61</v>
      </c>
      <c r="T19" s="377">
        <f t="shared" ca="1" si="2"/>
        <v>346</v>
      </c>
      <c r="U19" s="377">
        <f t="shared" ca="1" si="3"/>
        <v>345</v>
      </c>
      <c r="V19" s="378" t="str">
        <f t="shared" ca="1" si="4"/>
        <v>ok</v>
      </c>
      <c r="X19" s="368">
        <f t="shared" ca="1" si="5"/>
        <v>600</v>
      </c>
      <c r="Y19" s="371">
        <f ca="1">T19</f>
        <v>346</v>
      </c>
      <c r="Z19" s="384">
        <f t="shared" ca="1" si="7"/>
        <v>36</v>
      </c>
      <c r="AB19" s="268"/>
      <c r="AC19" s="268"/>
      <c r="AD19" s="268"/>
      <c r="AE19" s="268"/>
      <c r="AF19" s="373">
        <f t="shared" ca="1" si="8"/>
        <v>1</v>
      </c>
      <c r="AG19" s="372">
        <f t="shared" ca="1" si="9"/>
        <v>1800</v>
      </c>
      <c r="AH19" s="268"/>
      <c r="AI19" s="370">
        <f>C29</f>
        <v>380</v>
      </c>
      <c r="AJ19" s="371">
        <f t="shared" si="0"/>
        <v>380</v>
      </c>
      <c r="AK19" s="372">
        <f t="shared" si="1"/>
        <v>0</v>
      </c>
      <c r="AL19" s="268"/>
      <c r="AM19" s="370">
        <f>ROUNDUP(C19,0)</f>
        <v>190</v>
      </c>
      <c r="AN19" s="372"/>
      <c r="AO19" s="268"/>
      <c r="AP19" s="374"/>
      <c r="AQ19" s="268"/>
      <c r="AR19" s="330"/>
      <c r="AS19" s="330"/>
      <c r="AT19" s="330"/>
      <c r="AU19" s="330"/>
      <c r="AV19" s="392"/>
      <c r="AX19" s="351"/>
      <c r="AY19" s="351"/>
      <c r="AZ19" s="351"/>
      <c r="BA19" s="351"/>
      <c r="BB19" s="351"/>
      <c r="BC19" s="351"/>
      <c r="BD19" s="351"/>
      <c r="BE19" s="351"/>
    </row>
    <row r="20" spans="1:57" s="250" customFormat="1" ht="16.2" thickBot="1" x14ac:dyDescent="0.35">
      <c r="A20" s="382"/>
      <c r="B20" s="289"/>
      <c r="C20" s="294"/>
      <c r="K20" s="591" t="str">
        <f>'sail maker guidance'!H27</f>
        <v>Equivalent to Sail 1 LP</v>
      </c>
      <c r="L20" s="592"/>
      <c r="M20" s="592"/>
      <c r="N20" s="593"/>
      <c r="O20" s="580">
        <f ca="1">'sail maker guidance'!J27</f>
        <v>368.03925633602586</v>
      </c>
      <c r="P20" s="581"/>
      <c r="Q20" s="253" t="s">
        <v>104</v>
      </c>
      <c r="R20" s="268"/>
      <c r="S20" s="268" t="s">
        <v>60</v>
      </c>
      <c r="T20" s="377">
        <f t="shared" ca="1" si="2"/>
        <v>380</v>
      </c>
      <c r="U20" s="377">
        <f t="shared" ca="1" si="3"/>
        <v>328</v>
      </c>
      <c r="V20" s="378" t="str">
        <f t="shared" ca="1" si="4"/>
        <v>ok</v>
      </c>
      <c r="X20" s="368">
        <f t="shared" ca="1" si="5"/>
        <v>400</v>
      </c>
      <c r="Y20" s="371">
        <f ca="1">T20</f>
        <v>380</v>
      </c>
      <c r="Z20" s="384">
        <f t="shared" ca="1" si="7"/>
        <v>34</v>
      </c>
      <c r="AB20" s="268"/>
      <c r="AC20" s="268"/>
      <c r="AD20" s="268"/>
      <c r="AE20" s="268"/>
      <c r="AF20" s="373">
        <f t="shared" ca="1" si="8"/>
        <v>1</v>
      </c>
      <c r="AG20" s="372">
        <f t="shared" ca="1" si="9"/>
        <v>1600</v>
      </c>
      <c r="AH20" s="268"/>
      <c r="AI20" s="370">
        <f>C31</f>
        <v>310</v>
      </c>
      <c r="AJ20" s="371">
        <f t="shared" si="0"/>
        <v>310</v>
      </c>
      <c r="AK20" s="372">
        <f t="shared" si="1"/>
        <v>0</v>
      </c>
      <c r="AL20" s="268"/>
      <c r="AM20" s="370"/>
      <c r="AN20" s="372"/>
      <c r="AO20" s="268"/>
      <c r="AP20" s="298" t="s">
        <v>134</v>
      </c>
      <c r="AQ20" s="299"/>
      <c r="AR20" s="393">
        <f ca="1">ROUND(AR13-AR18*200,0)</f>
        <v>40</v>
      </c>
      <c r="AS20" s="393"/>
      <c r="AT20" s="393">
        <f ca="1">ROUND(AT13-AT18*200,0)</f>
        <v>124</v>
      </c>
      <c r="AU20" s="393"/>
      <c r="AV20" s="394">
        <f ca="1">ROUND(AV13-AV18*200,0)</f>
        <v>151</v>
      </c>
    </row>
    <row r="21" spans="1:57" s="250" customFormat="1" ht="16.2" thickBot="1" x14ac:dyDescent="0.35">
      <c r="A21" s="352" t="str">
        <f>IF(AK15&gt;0,"error","")</f>
        <v/>
      </c>
      <c r="B21" s="277" t="s">
        <v>15</v>
      </c>
      <c r="C21" s="360">
        <v>230</v>
      </c>
      <c r="K21" s="395" t="s">
        <v>78</v>
      </c>
      <c r="Q21" s="253" t="s">
        <v>78</v>
      </c>
      <c r="R21" s="268"/>
      <c r="S21" s="268" t="s">
        <v>59</v>
      </c>
      <c r="T21" s="377">
        <f t="shared" ca="1" si="2"/>
        <v>310</v>
      </c>
      <c r="U21" s="377">
        <f ca="1">IF(AND(T20&gt;0,T22&gt;0),(T20+T22)/2,T21)</f>
        <v>365</v>
      </c>
      <c r="V21" s="378" t="str">
        <f t="shared" ca="1" si="4"/>
        <v>check</v>
      </c>
      <c r="X21" s="368">
        <f t="shared" ca="1" si="5"/>
        <v>200</v>
      </c>
      <c r="Y21" s="371">
        <f ca="1">T21</f>
        <v>310</v>
      </c>
      <c r="Z21" s="384">
        <f t="shared" ca="1" si="7"/>
        <v>-70</v>
      </c>
      <c r="AB21" s="268"/>
      <c r="AC21" s="268"/>
      <c r="AD21" s="268"/>
      <c r="AE21" s="268"/>
      <c r="AF21" s="373">
        <f t="shared" ca="1" si="8"/>
        <v>1</v>
      </c>
      <c r="AG21" s="372">
        <f t="shared" ca="1" si="9"/>
        <v>1400</v>
      </c>
      <c r="AH21" s="268"/>
      <c r="AI21" s="396">
        <f>E34</f>
        <v>350</v>
      </c>
      <c r="AJ21" s="397">
        <f>INT(AI21)</f>
        <v>350</v>
      </c>
      <c r="AK21" s="398">
        <f>IF(AI21&gt;AJ21,1,0)</f>
        <v>0</v>
      </c>
      <c r="AL21" s="268"/>
      <c r="AM21" s="370">
        <f>ROUNDUP(C21,0)</f>
        <v>230</v>
      </c>
      <c r="AN21" s="372"/>
      <c r="AO21" s="268"/>
      <c r="AP21" s="268"/>
      <c r="AQ21" s="343"/>
      <c r="AR21" s="268"/>
      <c r="AS21" s="268"/>
    </row>
    <row r="22" spans="1:57" s="250" customFormat="1" ht="16.2" thickBot="1" x14ac:dyDescent="0.35">
      <c r="A22" s="382"/>
      <c r="B22" s="289"/>
      <c r="C22" s="294"/>
      <c r="K22" s="591" t="str">
        <f>'sail maker guidance'!H29</f>
        <v>Delta Sail 2 LP</v>
      </c>
      <c r="L22" s="592"/>
      <c r="M22" s="592"/>
      <c r="N22" s="593"/>
      <c r="O22" s="589">
        <f ca="1">'sail maker guidance'!J29</f>
        <v>20.780417075354954</v>
      </c>
      <c r="P22" s="590"/>
      <c r="Q22" s="253" t="s">
        <v>103</v>
      </c>
      <c r="R22" s="268"/>
      <c r="S22" s="268" t="s">
        <v>58</v>
      </c>
      <c r="T22" s="377">
        <f>E34</f>
        <v>350</v>
      </c>
      <c r="U22" s="377">
        <f ca="1">(T21+U23)/2</f>
        <v>155</v>
      </c>
      <c r="V22" s="378" t="str">
        <f ca="1">IF(U22=0,"",IF(T22&lt;U22,"check","ok"))</f>
        <v>ok</v>
      </c>
      <c r="X22" s="399">
        <v>0</v>
      </c>
      <c r="Y22" s="397">
        <f>T22</f>
        <v>350</v>
      </c>
      <c r="Z22" s="400">
        <f t="shared" ca="1" si="7"/>
        <v>40</v>
      </c>
      <c r="AB22" s="268"/>
      <c r="AC22" s="268"/>
      <c r="AD22" s="268"/>
      <c r="AE22" s="268"/>
      <c r="AF22" s="373">
        <f t="shared" ca="1" si="8"/>
        <v>1</v>
      </c>
      <c r="AG22" s="372">
        <f t="shared" ca="1" si="9"/>
        <v>1200</v>
      </c>
      <c r="AH22" s="268"/>
      <c r="AL22" s="268"/>
      <c r="AM22" s="370"/>
      <c r="AN22" s="372"/>
      <c r="AO22" s="268"/>
      <c r="AP22" s="268"/>
      <c r="AQ22" s="343"/>
      <c r="AR22" s="268"/>
      <c r="AS22" s="268"/>
    </row>
    <row r="23" spans="1:57" s="250" customFormat="1" ht="16.2" thickBot="1" x14ac:dyDescent="0.35">
      <c r="A23" s="352" t="str">
        <f>IF(AK16&gt;0,"error","")</f>
        <v/>
      </c>
      <c r="B23" s="277" t="s">
        <v>16</v>
      </c>
      <c r="C23" s="360">
        <v>270</v>
      </c>
      <c r="K23" s="591" t="str">
        <f>'sail maker guidance'!H30</f>
        <v>Equivalent to Sail 2 LP</v>
      </c>
      <c r="L23" s="592"/>
      <c r="M23" s="592"/>
      <c r="N23" s="593"/>
      <c r="O23" s="580">
        <f ca="1">'sail maker guidance'!J30</f>
        <v>360.78041707535493</v>
      </c>
      <c r="P23" s="581"/>
      <c r="Q23" s="253" t="s">
        <v>104</v>
      </c>
      <c r="R23" s="268"/>
      <c r="T23" s="268"/>
      <c r="U23" s="401"/>
      <c r="V23" s="401"/>
      <c r="X23" s="268"/>
      <c r="Y23" s="268"/>
      <c r="Z23" s="371"/>
      <c r="AA23" s="371"/>
      <c r="AF23" s="373">
        <f t="shared" ca="1" si="8"/>
        <v>1</v>
      </c>
      <c r="AG23" s="372">
        <f t="shared" ca="1" si="9"/>
        <v>1000</v>
      </c>
      <c r="AH23" s="268"/>
      <c r="AL23" s="268"/>
      <c r="AM23" s="370">
        <f>ROUNDUP(C23,0)</f>
        <v>270</v>
      </c>
      <c r="AN23" s="372"/>
      <c r="AO23" s="268"/>
      <c r="AP23" s="357" t="s">
        <v>136</v>
      </c>
      <c r="AQ23" s="357"/>
      <c r="AR23" s="357"/>
    </row>
    <row r="24" spans="1:57" s="250" customFormat="1" ht="15" thickBot="1" x14ac:dyDescent="0.35">
      <c r="A24" s="382"/>
      <c r="B24" s="289"/>
      <c r="C24" s="294"/>
      <c r="J24" s="268"/>
      <c r="K24" s="276"/>
      <c r="Q24" s="275"/>
      <c r="R24" s="268"/>
      <c r="X24" s="357" t="s">
        <v>135</v>
      </c>
      <c r="Y24" s="357"/>
      <c r="Z24" s="357"/>
      <c r="AA24" s="357"/>
      <c r="AB24" s="357"/>
      <c r="AC24" s="357"/>
      <c r="AD24" s="357"/>
      <c r="AE24" s="404"/>
      <c r="AF24" s="373">
        <f t="shared" ca="1" si="8"/>
        <v>1</v>
      </c>
      <c r="AG24" s="372">
        <f t="shared" ca="1" si="9"/>
        <v>800</v>
      </c>
      <c r="AH24" s="268"/>
      <c r="AI24" s="357" t="s">
        <v>42</v>
      </c>
      <c r="AJ24" s="357"/>
      <c r="AK24" s="357"/>
      <c r="AL24" s="268"/>
      <c r="AM24" s="370"/>
      <c r="AN24" s="372"/>
      <c r="AO24" s="268"/>
      <c r="AP24" s="405"/>
    </row>
    <row r="25" spans="1:57" s="250" customFormat="1" ht="15" thickBot="1" x14ac:dyDescent="0.35">
      <c r="A25" s="352" t="str">
        <f>IF(AK17&gt;0,"error","")</f>
        <v/>
      </c>
      <c r="B25" s="277" t="s">
        <v>17</v>
      </c>
      <c r="C25" s="360">
        <v>310</v>
      </c>
      <c r="J25" s="268"/>
      <c r="K25" s="276"/>
      <c r="Q25" s="275"/>
      <c r="R25" s="408"/>
      <c r="S25" s="268" t="s">
        <v>54</v>
      </c>
      <c r="T25" s="409">
        <f>E35</f>
        <v>9</v>
      </c>
      <c r="U25" s="410"/>
      <c r="V25" s="411"/>
      <c r="X25" s="361">
        <f>10*AA25</f>
        <v>0</v>
      </c>
      <c r="Y25" s="412">
        <v>0</v>
      </c>
      <c r="Z25" s="413">
        <f>E46</f>
        <v>12</v>
      </c>
      <c r="AA25" s="412">
        <v>0</v>
      </c>
      <c r="AB25" s="413">
        <f>-Z25</f>
        <v>-12</v>
      </c>
      <c r="AC25" s="413">
        <f>Z25</f>
        <v>12</v>
      </c>
      <c r="AD25" s="414">
        <f>Z25-AC25</f>
        <v>0</v>
      </c>
      <c r="AE25" s="388"/>
      <c r="AF25" s="373">
        <f t="shared" ca="1" si="8"/>
        <v>1</v>
      </c>
      <c r="AG25" s="372">
        <f t="shared" ca="1" si="9"/>
        <v>600</v>
      </c>
      <c r="AH25" s="268"/>
      <c r="AI25" s="363">
        <f>Z25</f>
        <v>12</v>
      </c>
      <c r="AJ25" s="364">
        <f t="shared" ref="AJ25:AJ36" si="10">INT(AI25)</f>
        <v>12</v>
      </c>
      <c r="AK25" s="365">
        <f t="shared" ref="AK25:AK36" si="11">IF(AI25&gt;AJ25,1,0)</f>
        <v>0</v>
      </c>
      <c r="AL25" s="268"/>
      <c r="AM25" s="370">
        <f>ROUNDUP(C25,0)</f>
        <v>310</v>
      </c>
      <c r="AN25" s="372"/>
      <c r="AO25" s="268"/>
      <c r="AP25" s="415">
        <f>IF(T25&gt;0,1,0)</f>
        <v>1</v>
      </c>
    </row>
    <row r="26" spans="1:57" s="250" customFormat="1" ht="15" thickBot="1" x14ac:dyDescent="0.35">
      <c r="A26" s="382"/>
      <c r="B26" s="289"/>
      <c r="C26" s="294"/>
      <c r="J26" s="268"/>
      <c r="K26" s="276"/>
      <c r="Q26" s="275"/>
      <c r="R26" s="408"/>
      <c r="S26" s="268" t="s">
        <v>105</v>
      </c>
      <c r="T26" s="409">
        <f t="shared" ref="T26:T35" si="12">C36</f>
        <v>0</v>
      </c>
      <c r="U26" s="410">
        <f t="shared" ref="U26:U35" ca="1" si="13">(Z25+Z27)/2</f>
        <v>28.5</v>
      </c>
      <c r="V26" s="411" t="str">
        <f t="shared" ref="V26:V35" ca="1" si="14">IF(Z26&lt;U26,"check","")</f>
        <v/>
      </c>
      <c r="X26" s="368">
        <f t="shared" ref="X26:X37" ca="1" si="15">10*AA26</f>
        <v>-230</v>
      </c>
      <c r="Y26" s="268">
        <f>IF(Y25="","",IF(Y25=$E$34,$E$34,IF(Y25/50=TRUNC($E$34/50),$E$34,Y25+50)))</f>
        <v>50</v>
      </c>
      <c r="Z26" s="268">
        <f t="shared" ref="Z26:Z37" ca="1" si="16">IF(Y26="","",IF(MOD(Y26,50)&gt;0,0,IF(Y26/50=TRUNC($E$34/50),$E$35,OFFSET($C$45,-((Y26/50)-1),0))))</f>
        <v>35</v>
      </c>
      <c r="AA26" s="268">
        <f ca="1">IF(ISNUMBER(Z26),Z25-Z26,"")</f>
        <v>-23</v>
      </c>
      <c r="AB26" s="388">
        <f t="shared" ref="AB26:AB37" ca="1" si="17">-Z26</f>
        <v>-35</v>
      </c>
      <c r="AC26" s="388">
        <f>$AC$25*($Y$37-Y26)/$Y$37</f>
        <v>10.285714285714286</v>
      </c>
      <c r="AD26" s="418">
        <f t="shared" ref="AD26:AD37" ca="1" si="18">Z26-AC26</f>
        <v>24.714285714285715</v>
      </c>
      <c r="AE26" s="388"/>
      <c r="AF26" s="373">
        <f t="shared" ca="1" si="8"/>
        <v>1</v>
      </c>
      <c r="AG26" s="372">
        <f t="shared" ca="1" si="9"/>
        <v>400</v>
      </c>
      <c r="AH26" s="268"/>
      <c r="AI26" s="370">
        <f t="shared" ref="AI26:AI36" ca="1" si="19">Z26</f>
        <v>35</v>
      </c>
      <c r="AJ26" s="371">
        <f t="shared" ca="1" si="10"/>
        <v>35</v>
      </c>
      <c r="AK26" s="372">
        <f t="shared" ca="1" si="11"/>
        <v>0</v>
      </c>
      <c r="AL26" s="268"/>
      <c r="AM26" s="370"/>
      <c r="AN26" s="372"/>
      <c r="AO26" s="268"/>
      <c r="AP26" s="415">
        <f t="shared" ref="AP26:AP36" si="20">IF(T26&gt;0,1,0)</f>
        <v>0</v>
      </c>
    </row>
    <row r="27" spans="1:57" s="250" customFormat="1" ht="15" thickBot="1" x14ac:dyDescent="0.35">
      <c r="A27" s="352" t="str">
        <f>IF(AK18&gt;0,"error","")</f>
        <v/>
      </c>
      <c r="B27" s="277" t="s">
        <v>18</v>
      </c>
      <c r="C27" s="360">
        <v>346</v>
      </c>
      <c r="J27" s="268"/>
      <c r="K27" s="276"/>
      <c r="Q27" s="275"/>
      <c r="R27" s="268"/>
      <c r="S27" s="268" t="s">
        <v>53</v>
      </c>
      <c r="T27" s="409">
        <f t="shared" si="12"/>
        <v>0</v>
      </c>
      <c r="U27" s="410">
        <f t="shared" ca="1" si="13"/>
        <v>40</v>
      </c>
      <c r="V27" s="411" t="str">
        <f t="shared" ca="1" si="14"/>
        <v/>
      </c>
      <c r="X27" s="368">
        <f t="shared" ca="1" si="15"/>
        <v>-100</v>
      </c>
      <c r="Y27" s="268">
        <f t="shared" ref="Y27:Y36" si="21">IF(Y26="","",IF(Y26=$E$34,$E$34,IF(Y26/50=TRUNC($E$34/50),$E$34,Y26+50)))</f>
        <v>100</v>
      </c>
      <c r="Z27" s="268">
        <f t="shared" ca="1" si="16"/>
        <v>45</v>
      </c>
      <c r="AA27" s="268">
        <f t="shared" ref="AA27:AA37" ca="1" si="22">IF(ISNUMBER(Z27),Z26-Z27,"")</f>
        <v>-10</v>
      </c>
      <c r="AB27" s="388">
        <f t="shared" ca="1" si="17"/>
        <v>-45</v>
      </c>
      <c r="AC27" s="388">
        <f t="shared" ref="AC27:AC37" si="23">$AC$25*($Y$37-Y27)/$Y$37</f>
        <v>8.5714285714285712</v>
      </c>
      <c r="AD27" s="418">
        <f t="shared" ca="1" si="18"/>
        <v>36.428571428571431</v>
      </c>
      <c r="AE27" s="388"/>
      <c r="AF27" s="373">
        <f t="shared" ca="1" si="8"/>
        <v>1</v>
      </c>
      <c r="AG27" s="372">
        <f t="shared" ca="1" si="9"/>
        <v>200</v>
      </c>
      <c r="AH27" s="268"/>
      <c r="AI27" s="370">
        <f t="shared" ca="1" si="19"/>
        <v>45</v>
      </c>
      <c r="AJ27" s="371">
        <f t="shared" ca="1" si="10"/>
        <v>45</v>
      </c>
      <c r="AK27" s="372">
        <f t="shared" ca="1" si="11"/>
        <v>0</v>
      </c>
      <c r="AL27" s="268"/>
      <c r="AM27" s="370">
        <f>ROUNDUP(C27,0)</f>
        <v>346</v>
      </c>
      <c r="AN27" s="372"/>
      <c r="AO27" s="268"/>
      <c r="AP27" s="415">
        <f t="shared" si="20"/>
        <v>0</v>
      </c>
    </row>
    <row r="28" spans="1:57" s="250" customFormat="1" ht="15" thickBot="1" x14ac:dyDescent="0.35">
      <c r="A28" s="382"/>
      <c r="B28" s="289"/>
      <c r="C28" s="294"/>
      <c r="J28" s="268"/>
      <c r="K28" s="276"/>
      <c r="Q28" s="275"/>
      <c r="R28" s="268"/>
      <c r="S28" s="268" t="s">
        <v>52</v>
      </c>
      <c r="T28" s="409">
        <f t="shared" si="12"/>
        <v>0</v>
      </c>
      <c r="U28" s="410">
        <f t="shared" ca="1" si="13"/>
        <v>42.5</v>
      </c>
      <c r="V28" s="411" t="str">
        <f t="shared" ca="1" si="14"/>
        <v/>
      </c>
      <c r="X28" s="368">
        <f t="shared" ca="1" si="15"/>
        <v>0</v>
      </c>
      <c r="Y28" s="268">
        <f t="shared" si="21"/>
        <v>150</v>
      </c>
      <c r="Z28" s="268">
        <f t="shared" ca="1" si="16"/>
        <v>45</v>
      </c>
      <c r="AA28" s="268">
        <f t="shared" ca="1" si="22"/>
        <v>0</v>
      </c>
      <c r="AB28" s="388">
        <f t="shared" ca="1" si="17"/>
        <v>-45</v>
      </c>
      <c r="AC28" s="388">
        <f t="shared" si="23"/>
        <v>6.8571428571428568</v>
      </c>
      <c r="AD28" s="418">
        <f t="shared" ca="1" si="18"/>
        <v>38.142857142857146</v>
      </c>
      <c r="AE28" s="388"/>
      <c r="AF28" s="419">
        <f t="shared" si="8"/>
        <v>1</v>
      </c>
      <c r="AG28" s="398">
        <f t="shared" si="9"/>
        <v>0</v>
      </c>
      <c r="AH28" s="268"/>
      <c r="AI28" s="370">
        <f t="shared" ca="1" si="19"/>
        <v>45</v>
      </c>
      <c r="AJ28" s="371">
        <f t="shared" ca="1" si="10"/>
        <v>45</v>
      </c>
      <c r="AK28" s="372">
        <f t="shared" ca="1" si="11"/>
        <v>0</v>
      </c>
      <c r="AL28" s="268"/>
      <c r="AM28" s="370"/>
      <c r="AN28" s="372"/>
      <c r="AO28" s="268"/>
      <c r="AP28" s="415">
        <f t="shared" si="20"/>
        <v>0</v>
      </c>
    </row>
    <row r="29" spans="1:57" s="250" customFormat="1" ht="15" thickBot="1" x14ac:dyDescent="0.35">
      <c r="A29" s="352" t="str">
        <f>IF(AK19&gt;0,"error","")</f>
        <v/>
      </c>
      <c r="B29" s="277" t="s">
        <v>19</v>
      </c>
      <c r="C29" s="360">
        <v>380</v>
      </c>
      <c r="J29" s="268"/>
      <c r="K29" s="276"/>
      <c r="Q29" s="275"/>
      <c r="R29" s="268"/>
      <c r="S29" s="268" t="s">
        <v>51</v>
      </c>
      <c r="T29" s="409">
        <f t="shared" si="12"/>
        <v>0</v>
      </c>
      <c r="U29" s="410">
        <f t="shared" ca="1" si="13"/>
        <v>39.5</v>
      </c>
      <c r="V29" s="411" t="str">
        <f t="shared" ca="1" si="14"/>
        <v/>
      </c>
      <c r="X29" s="368">
        <f t="shared" ca="1" si="15"/>
        <v>50</v>
      </c>
      <c r="Y29" s="268">
        <f t="shared" si="21"/>
        <v>200</v>
      </c>
      <c r="Z29" s="268">
        <f t="shared" ca="1" si="16"/>
        <v>40</v>
      </c>
      <c r="AA29" s="268">
        <f ca="1">IF(ISNUMBER(Z29),Z28-Z29,"")</f>
        <v>5</v>
      </c>
      <c r="AB29" s="388">
        <f t="shared" ca="1" si="17"/>
        <v>-40</v>
      </c>
      <c r="AC29" s="388">
        <f t="shared" si="23"/>
        <v>5.1428571428571432</v>
      </c>
      <c r="AD29" s="418">
        <f t="shared" ca="1" si="18"/>
        <v>34.857142857142854</v>
      </c>
      <c r="AE29" s="388"/>
      <c r="AF29" s="268"/>
      <c r="AG29" s="268"/>
      <c r="AH29" s="268"/>
      <c r="AI29" s="370">
        <f t="shared" ca="1" si="19"/>
        <v>40</v>
      </c>
      <c r="AJ29" s="371">
        <f t="shared" ca="1" si="10"/>
        <v>40</v>
      </c>
      <c r="AK29" s="372">
        <f t="shared" ca="1" si="11"/>
        <v>0</v>
      </c>
      <c r="AL29" s="268"/>
      <c r="AM29" s="370">
        <f>ROUNDUP(C29,0)</f>
        <v>380</v>
      </c>
      <c r="AN29" s="372"/>
      <c r="AO29" s="268"/>
      <c r="AP29" s="415">
        <f t="shared" si="20"/>
        <v>0</v>
      </c>
    </row>
    <row r="30" spans="1:57" s="250" customFormat="1" ht="15" thickBot="1" x14ac:dyDescent="0.35">
      <c r="A30" s="382"/>
      <c r="B30" s="289"/>
      <c r="C30" s="294"/>
      <c r="J30" s="268"/>
      <c r="K30" s="276"/>
      <c r="Q30" s="275"/>
      <c r="R30" s="268"/>
      <c r="S30" s="268" t="s">
        <v>50</v>
      </c>
      <c r="T30" s="409">
        <f t="shared" si="12"/>
        <v>0</v>
      </c>
      <c r="U30" s="410">
        <f t="shared" ca="1" si="13"/>
        <v>20</v>
      </c>
      <c r="V30" s="411" t="str">
        <f t="shared" ca="1" si="14"/>
        <v/>
      </c>
      <c r="X30" s="368">
        <f t="shared" ca="1" si="15"/>
        <v>60</v>
      </c>
      <c r="Y30" s="268">
        <f t="shared" si="21"/>
        <v>250</v>
      </c>
      <c r="Z30" s="268">
        <f t="shared" ca="1" si="16"/>
        <v>34</v>
      </c>
      <c r="AA30" s="268">
        <f t="shared" ca="1" si="22"/>
        <v>6</v>
      </c>
      <c r="AB30" s="388">
        <f t="shared" ca="1" si="17"/>
        <v>-34</v>
      </c>
      <c r="AC30" s="388">
        <f t="shared" si="23"/>
        <v>3.4285714285714284</v>
      </c>
      <c r="AD30" s="418">
        <f t="shared" ca="1" si="18"/>
        <v>30.571428571428573</v>
      </c>
      <c r="AE30" s="388"/>
      <c r="AG30" s="268"/>
      <c r="AH30" s="268"/>
      <c r="AI30" s="370">
        <f t="shared" ca="1" si="19"/>
        <v>34</v>
      </c>
      <c r="AJ30" s="371">
        <f t="shared" ca="1" si="10"/>
        <v>34</v>
      </c>
      <c r="AK30" s="372">
        <f t="shared" ca="1" si="11"/>
        <v>0</v>
      </c>
      <c r="AL30" s="268"/>
      <c r="AM30" s="370"/>
      <c r="AN30" s="372"/>
      <c r="AO30" s="268"/>
      <c r="AP30" s="415">
        <f t="shared" si="20"/>
        <v>0</v>
      </c>
    </row>
    <row r="31" spans="1:57" s="250" customFormat="1" ht="15" thickBot="1" x14ac:dyDescent="0.35">
      <c r="A31" s="352" t="str">
        <f>IF(AK20&gt;0,"error","")</f>
        <v/>
      </c>
      <c r="B31" s="277" t="s">
        <v>3</v>
      </c>
      <c r="C31" s="360">
        <v>310</v>
      </c>
      <c r="J31" s="268"/>
      <c r="K31" s="276"/>
      <c r="Q31" s="275"/>
      <c r="R31" s="268"/>
      <c r="S31" s="268" t="s">
        <v>49</v>
      </c>
      <c r="T31" s="409">
        <f t="shared" si="12"/>
        <v>34</v>
      </c>
      <c r="U31" s="410">
        <f t="shared" ca="1" si="13"/>
        <v>21.5</v>
      </c>
      <c r="V31" s="411" t="str">
        <f t="shared" ca="1" si="14"/>
        <v>check</v>
      </c>
      <c r="X31" s="368">
        <f t="shared" ca="1" si="15"/>
        <v>340</v>
      </c>
      <c r="Y31" s="268">
        <f t="shared" si="21"/>
        <v>300</v>
      </c>
      <c r="Z31" s="268">
        <f t="shared" ca="1" si="16"/>
        <v>0</v>
      </c>
      <c r="AA31" s="268">
        <f t="shared" ca="1" si="22"/>
        <v>34</v>
      </c>
      <c r="AB31" s="388">
        <f t="shared" ca="1" si="17"/>
        <v>0</v>
      </c>
      <c r="AC31" s="388">
        <f t="shared" si="23"/>
        <v>1.7142857142857142</v>
      </c>
      <c r="AD31" s="418">
        <f t="shared" ca="1" si="18"/>
        <v>-1.7142857142857142</v>
      </c>
      <c r="AE31" s="388"/>
      <c r="AG31" s="268"/>
      <c r="AH31" s="268"/>
      <c r="AI31" s="370">
        <f t="shared" ca="1" si="19"/>
        <v>0</v>
      </c>
      <c r="AJ31" s="371">
        <f t="shared" ca="1" si="10"/>
        <v>0</v>
      </c>
      <c r="AK31" s="372">
        <f t="shared" ca="1" si="11"/>
        <v>0</v>
      </c>
      <c r="AL31" s="268"/>
      <c r="AM31" s="370">
        <f>ROUNDUP(C31,0)</f>
        <v>310</v>
      </c>
      <c r="AN31" s="372"/>
      <c r="AO31" s="268"/>
      <c r="AP31" s="415">
        <f t="shared" si="20"/>
        <v>1</v>
      </c>
    </row>
    <row r="32" spans="1:57" s="250" customFormat="1" ht="15" thickBot="1" x14ac:dyDescent="0.35">
      <c r="A32" s="382"/>
      <c r="B32" s="289"/>
      <c r="C32" s="294"/>
      <c r="J32" s="268"/>
      <c r="K32" s="276"/>
      <c r="Q32" s="275"/>
      <c r="R32" s="268"/>
      <c r="S32" s="268" t="s">
        <v>48</v>
      </c>
      <c r="T32" s="409">
        <f t="shared" si="12"/>
        <v>40</v>
      </c>
      <c r="U32" s="410">
        <f t="shared" ca="1" si="13"/>
        <v>4.5</v>
      </c>
      <c r="V32" s="411" t="str">
        <f t="shared" ca="1" si="14"/>
        <v/>
      </c>
      <c r="X32" s="368">
        <f t="shared" ca="1" si="15"/>
        <v>-90</v>
      </c>
      <c r="Y32" s="268">
        <f t="shared" si="21"/>
        <v>350</v>
      </c>
      <c r="Z32" s="268">
        <f t="shared" ca="1" si="16"/>
        <v>9</v>
      </c>
      <c r="AA32" s="268">
        <f t="shared" ca="1" si="22"/>
        <v>-9</v>
      </c>
      <c r="AB32" s="388">
        <f t="shared" ca="1" si="17"/>
        <v>-9</v>
      </c>
      <c r="AC32" s="388">
        <f t="shared" si="23"/>
        <v>0</v>
      </c>
      <c r="AD32" s="418">
        <f t="shared" ca="1" si="18"/>
        <v>9</v>
      </c>
      <c r="AE32" s="388"/>
      <c r="AG32" s="268"/>
      <c r="AH32" s="268"/>
      <c r="AI32" s="370">
        <f t="shared" ca="1" si="19"/>
        <v>9</v>
      </c>
      <c r="AJ32" s="371">
        <f t="shared" ca="1" si="10"/>
        <v>9</v>
      </c>
      <c r="AK32" s="372">
        <f t="shared" ca="1" si="11"/>
        <v>0</v>
      </c>
      <c r="AL32" s="268"/>
      <c r="AM32" s="370"/>
      <c r="AN32" s="372"/>
      <c r="AO32" s="268"/>
      <c r="AP32" s="415">
        <f t="shared" si="20"/>
        <v>1</v>
      </c>
    </row>
    <row r="33" spans="1:55" s="250" customFormat="1" ht="15" customHeight="1" thickBot="1" x14ac:dyDescent="0.35">
      <c r="A33" s="382"/>
      <c r="B33" s="420" t="s">
        <v>4</v>
      </c>
      <c r="C33" s="421">
        <f>SUM(C11:C31)</f>
        <v>2281</v>
      </c>
      <c r="E33" s="281" t="s">
        <v>26</v>
      </c>
      <c r="J33" s="268"/>
      <c r="K33" s="268"/>
      <c r="L33" s="268"/>
      <c r="M33" s="268"/>
      <c r="N33" s="268"/>
      <c r="O33" s="422"/>
      <c r="P33" s="268"/>
      <c r="Q33" s="275"/>
      <c r="S33" s="268" t="s">
        <v>47</v>
      </c>
      <c r="T33" s="409">
        <f t="shared" si="12"/>
        <v>45</v>
      </c>
      <c r="U33" s="410">
        <f t="shared" ca="1" si="13"/>
        <v>9</v>
      </c>
      <c r="V33" s="411" t="str">
        <f t="shared" ca="1" si="14"/>
        <v/>
      </c>
      <c r="X33" s="368">
        <f t="shared" ca="1" si="15"/>
        <v>0</v>
      </c>
      <c r="Y33" s="268">
        <f t="shared" si="21"/>
        <v>350</v>
      </c>
      <c r="Z33" s="268">
        <f t="shared" ca="1" si="16"/>
        <v>9</v>
      </c>
      <c r="AA33" s="268">
        <f t="shared" ca="1" si="22"/>
        <v>0</v>
      </c>
      <c r="AB33" s="388">
        <f t="shared" ca="1" si="17"/>
        <v>-9</v>
      </c>
      <c r="AC33" s="388">
        <f t="shared" si="23"/>
        <v>0</v>
      </c>
      <c r="AD33" s="418">
        <f t="shared" ca="1" si="18"/>
        <v>9</v>
      </c>
      <c r="AE33" s="388"/>
      <c r="AH33" s="268"/>
      <c r="AI33" s="370">
        <f t="shared" ca="1" si="19"/>
        <v>9</v>
      </c>
      <c r="AJ33" s="371">
        <f t="shared" ca="1" si="10"/>
        <v>9</v>
      </c>
      <c r="AK33" s="372">
        <f t="shared" ca="1" si="11"/>
        <v>0</v>
      </c>
      <c r="AL33" s="268"/>
      <c r="AM33" s="370">
        <f>SUM(AM13:AM31)</f>
        <v>2281</v>
      </c>
      <c r="AN33" s="372"/>
      <c r="AO33" s="268"/>
      <c r="AP33" s="415">
        <f t="shared" si="20"/>
        <v>1</v>
      </c>
      <c r="BC33" s="386"/>
    </row>
    <row r="34" spans="1:55" s="250" customFormat="1" ht="15.75" customHeight="1" thickBot="1" x14ac:dyDescent="0.35">
      <c r="A34" s="352" t="str">
        <f>IF(AK21&gt;0,"error","")</f>
        <v/>
      </c>
      <c r="B34" s="352"/>
      <c r="C34" s="423" t="str">
        <f>IF(AP41&gt;0,"error?","")</f>
        <v/>
      </c>
      <c r="D34" s="424" t="s">
        <v>55</v>
      </c>
      <c r="E34" s="360">
        <v>350</v>
      </c>
      <c r="J34" s="268"/>
      <c r="K34" s="268" t="s">
        <v>83</v>
      </c>
      <c r="L34" s="268"/>
      <c r="M34" s="268"/>
      <c r="N34" s="268"/>
      <c r="O34" s="268"/>
      <c r="P34" s="268"/>
      <c r="Q34" s="275"/>
      <c r="S34" s="268" t="s">
        <v>46</v>
      </c>
      <c r="T34" s="409">
        <f t="shared" si="12"/>
        <v>45</v>
      </c>
      <c r="U34" s="410">
        <f t="shared" ca="1" si="13"/>
        <v>9</v>
      </c>
      <c r="V34" s="411" t="str">
        <f t="shared" ca="1" si="14"/>
        <v/>
      </c>
      <c r="X34" s="368">
        <f t="shared" ca="1" si="15"/>
        <v>0</v>
      </c>
      <c r="Y34" s="268">
        <f t="shared" si="21"/>
        <v>350</v>
      </c>
      <c r="Z34" s="268">
        <f t="shared" ca="1" si="16"/>
        <v>9</v>
      </c>
      <c r="AA34" s="268">
        <f t="shared" ca="1" si="22"/>
        <v>0</v>
      </c>
      <c r="AB34" s="388">
        <f t="shared" ca="1" si="17"/>
        <v>-9</v>
      </c>
      <c r="AC34" s="388">
        <f t="shared" si="23"/>
        <v>0</v>
      </c>
      <c r="AD34" s="418">
        <f t="shared" ca="1" si="18"/>
        <v>9</v>
      </c>
      <c r="AE34" s="388"/>
      <c r="AH34" s="268"/>
      <c r="AI34" s="370">
        <f t="shared" ca="1" si="19"/>
        <v>9</v>
      </c>
      <c r="AJ34" s="371">
        <f t="shared" ca="1" si="10"/>
        <v>9</v>
      </c>
      <c r="AK34" s="372">
        <f t="shared" ca="1" si="11"/>
        <v>0</v>
      </c>
      <c r="AL34" s="268"/>
      <c r="AM34" s="368"/>
      <c r="AN34" s="384">
        <f>ROUNDUP(E34,0)</f>
        <v>350</v>
      </c>
      <c r="AO34" s="268"/>
      <c r="AP34" s="415">
        <f t="shared" si="20"/>
        <v>1</v>
      </c>
      <c r="BC34" s="386"/>
    </row>
    <row r="35" spans="1:55" s="250" customFormat="1" ht="16.2" thickBot="1" x14ac:dyDescent="0.35">
      <c r="A35" s="352" t="str">
        <f ca="1">IF(AK36&gt;0,"error","")</f>
        <v/>
      </c>
      <c r="B35" s="352"/>
      <c r="C35" s="423" t="str">
        <f>IF(AP41&gt;0,"error?","")</f>
        <v/>
      </c>
      <c r="D35" s="424" t="s">
        <v>54</v>
      </c>
      <c r="E35" s="360">
        <v>9</v>
      </c>
      <c r="J35" s="268"/>
      <c r="K35" s="637" t="str">
        <f>IF(E11*E9=0,"Warning -  Value expected for E and Cn","")</f>
        <v/>
      </c>
      <c r="L35" s="638"/>
      <c r="M35" s="638"/>
      <c r="N35" s="638"/>
      <c r="O35" s="638"/>
      <c r="P35" s="639"/>
      <c r="Q35" s="275"/>
      <c r="R35" s="268"/>
      <c r="S35" s="268" t="s">
        <v>44</v>
      </c>
      <c r="T35" s="409">
        <f t="shared" si="12"/>
        <v>35</v>
      </c>
      <c r="U35" s="410">
        <f t="shared" ca="1" si="13"/>
        <v>9</v>
      </c>
      <c r="V35" s="411" t="str">
        <f t="shared" ca="1" si="14"/>
        <v/>
      </c>
      <c r="X35" s="368">
        <f t="shared" ca="1" si="15"/>
        <v>0</v>
      </c>
      <c r="Y35" s="268">
        <f t="shared" si="21"/>
        <v>350</v>
      </c>
      <c r="Z35" s="268">
        <f t="shared" ca="1" si="16"/>
        <v>9</v>
      </c>
      <c r="AA35" s="268">
        <f t="shared" ca="1" si="22"/>
        <v>0</v>
      </c>
      <c r="AB35" s="388">
        <f t="shared" ca="1" si="17"/>
        <v>-9</v>
      </c>
      <c r="AC35" s="388">
        <f t="shared" si="23"/>
        <v>0</v>
      </c>
      <c r="AD35" s="418">
        <f t="shared" ca="1" si="18"/>
        <v>9</v>
      </c>
      <c r="AE35" s="388"/>
      <c r="AF35" s="268"/>
      <c r="AG35" s="268"/>
      <c r="AH35" s="268"/>
      <c r="AI35" s="370">
        <f t="shared" ca="1" si="19"/>
        <v>9</v>
      </c>
      <c r="AJ35" s="371">
        <f t="shared" ca="1" si="10"/>
        <v>9</v>
      </c>
      <c r="AK35" s="372">
        <f t="shared" ca="1" si="11"/>
        <v>0</v>
      </c>
      <c r="AL35" s="268"/>
      <c r="AM35" s="368"/>
      <c r="AN35" s="384">
        <f>ROUNDUP(E35,0)</f>
        <v>9</v>
      </c>
      <c r="AO35" s="268"/>
      <c r="AP35" s="415">
        <f t="shared" si="20"/>
        <v>1</v>
      </c>
    </row>
    <row r="36" spans="1:55" s="250" customFormat="1" ht="15" thickBot="1" x14ac:dyDescent="0.35">
      <c r="A36" s="352" t="str">
        <f ca="1">IF(AK35&gt;0,"error","")</f>
        <v/>
      </c>
      <c r="B36" s="420" t="s">
        <v>105</v>
      </c>
      <c r="C36" s="360"/>
      <c r="D36" s="268"/>
      <c r="E36" s="425"/>
      <c r="J36" s="268"/>
      <c r="K36" s="640"/>
      <c r="L36" s="641"/>
      <c r="M36" s="641"/>
      <c r="N36" s="641"/>
      <c r="O36" s="641"/>
      <c r="P36" s="642"/>
      <c r="Q36" s="275"/>
      <c r="R36" s="268"/>
      <c r="S36" s="268" t="s">
        <v>45</v>
      </c>
      <c r="T36" s="409">
        <f>E46</f>
        <v>12</v>
      </c>
      <c r="U36" s="410"/>
      <c r="V36" s="411"/>
      <c r="X36" s="368">
        <f t="shared" ca="1" si="15"/>
        <v>0</v>
      </c>
      <c r="Y36" s="268">
        <f t="shared" si="21"/>
        <v>350</v>
      </c>
      <c r="Z36" s="268">
        <f t="shared" ca="1" si="16"/>
        <v>9</v>
      </c>
      <c r="AA36" s="268">
        <f t="shared" ca="1" si="22"/>
        <v>0</v>
      </c>
      <c r="AB36" s="388">
        <f t="shared" ca="1" si="17"/>
        <v>-9</v>
      </c>
      <c r="AC36" s="388">
        <f t="shared" si="23"/>
        <v>0</v>
      </c>
      <c r="AD36" s="418">
        <f t="shared" ca="1" si="18"/>
        <v>9</v>
      </c>
      <c r="AE36" s="388"/>
      <c r="AF36" s="318"/>
      <c r="AG36" s="343"/>
      <c r="AH36" s="268"/>
      <c r="AI36" s="370">
        <f t="shared" ca="1" si="19"/>
        <v>9</v>
      </c>
      <c r="AJ36" s="371">
        <f t="shared" ca="1" si="10"/>
        <v>9</v>
      </c>
      <c r="AK36" s="372">
        <f t="shared" ca="1" si="11"/>
        <v>0</v>
      </c>
      <c r="AL36" s="268"/>
      <c r="AM36" s="370">
        <f>ROUNDUP(C36,0)</f>
        <v>0</v>
      </c>
      <c r="AN36" s="384"/>
      <c r="AO36" s="268"/>
      <c r="AP36" s="415">
        <f t="shared" si="20"/>
        <v>1</v>
      </c>
    </row>
    <row r="37" spans="1:55" s="250" customFormat="1" ht="15" thickBot="1" x14ac:dyDescent="0.35">
      <c r="A37" s="352" t="str">
        <f ca="1">IF(AK34&gt;0,"error","")</f>
        <v/>
      </c>
      <c r="B37" s="420" t="s">
        <v>53</v>
      </c>
      <c r="C37" s="360"/>
      <c r="J37" s="318"/>
      <c r="K37" s="643"/>
      <c r="L37" s="644"/>
      <c r="M37" s="644"/>
      <c r="N37" s="644"/>
      <c r="O37" s="644"/>
      <c r="P37" s="645"/>
      <c r="Q37" s="275"/>
      <c r="R37" s="268"/>
      <c r="X37" s="399">
        <f t="shared" ca="1" si="15"/>
        <v>0</v>
      </c>
      <c r="Y37" s="426">
        <f>IF(Y36="","",IF(Y36=$E$34,$E$34,IF(Y36/50=TRUNC($E$34/50),$E$34,Y36+50)))</f>
        <v>350</v>
      </c>
      <c r="Z37" s="426">
        <f t="shared" ca="1" si="16"/>
        <v>9</v>
      </c>
      <c r="AA37" s="426">
        <f t="shared" ca="1" si="22"/>
        <v>0</v>
      </c>
      <c r="AB37" s="427">
        <f t="shared" ca="1" si="17"/>
        <v>-9</v>
      </c>
      <c r="AC37" s="427">
        <f t="shared" si="23"/>
        <v>0</v>
      </c>
      <c r="AD37" s="428">
        <f t="shared" ca="1" si="18"/>
        <v>9</v>
      </c>
      <c r="AE37" s="388"/>
      <c r="AF37" s="318"/>
      <c r="AG37" s="343"/>
      <c r="AH37" s="268"/>
      <c r="AI37" s="396">
        <f ca="1">Z37</f>
        <v>9</v>
      </c>
      <c r="AJ37" s="397">
        <f ca="1">INT(AI37)</f>
        <v>9</v>
      </c>
      <c r="AK37" s="398">
        <f ca="1">IF(AI37&gt;AJ37,1,0)</f>
        <v>0</v>
      </c>
      <c r="AL37" s="268"/>
      <c r="AM37" s="370">
        <f>ROUNDUP(C37,0)</f>
        <v>0</v>
      </c>
      <c r="AN37" s="372"/>
      <c r="AO37" s="268"/>
      <c r="AP37" s="429">
        <f>SUM(AP25:AP36)</f>
        <v>7</v>
      </c>
    </row>
    <row r="38" spans="1:55" s="250" customFormat="1" ht="15" thickBot="1" x14ac:dyDescent="0.35">
      <c r="A38" s="352" t="str">
        <f ca="1">IF(AK33&gt;0,"error","")</f>
        <v/>
      </c>
      <c r="B38" s="420" t="s">
        <v>52</v>
      </c>
      <c r="C38" s="360"/>
      <c r="H38" s="430"/>
      <c r="I38" s="304"/>
      <c r="J38" s="268"/>
      <c r="K38" s="268" t="s">
        <v>83</v>
      </c>
      <c r="L38" s="318"/>
      <c r="M38" s="318"/>
      <c r="N38" s="268"/>
      <c r="O38" s="422"/>
      <c r="P38" s="343"/>
      <c r="Q38" s="253" t="s">
        <v>93</v>
      </c>
      <c r="R38" s="268"/>
      <c r="T38" s="268"/>
      <c r="U38" s="268"/>
      <c r="V38" s="268"/>
      <c r="W38" s="318"/>
      <c r="X38" s="268"/>
      <c r="AF38" s="268"/>
      <c r="AG38" s="268"/>
      <c r="AH38" s="268"/>
      <c r="AI38" s="268"/>
      <c r="AJ38" s="268"/>
      <c r="AK38" s="268"/>
      <c r="AL38" s="268"/>
      <c r="AM38" s="370">
        <f t="shared" ref="AM38:AM45" si="24">ROUNDUP(C38,0)</f>
        <v>0</v>
      </c>
      <c r="AN38" s="372"/>
      <c r="AO38" s="268"/>
      <c r="AP38" s="415"/>
      <c r="AQ38" s="343"/>
      <c r="AR38" s="268"/>
      <c r="AS38" s="268"/>
    </row>
    <row r="39" spans="1:55" s="250" customFormat="1" ht="15.75" customHeight="1" thickBot="1" x14ac:dyDescent="0.35">
      <c r="A39" s="352" t="str">
        <f ca="1">IF(AK32&gt;0,"error","")</f>
        <v/>
      </c>
      <c r="B39" s="420" t="s">
        <v>51</v>
      </c>
      <c r="C39" s="360"/>
      <c r="J39" s="268"/>
      <c r="K39" s="627" t="str">
        <f ca="1">IF(AG9&gt;2200,"Warning - luff appears to be over 2200 mm long","")</f>
        <v/>
      </c>
      <c r="L39" s="628"/>
      <c r="M39" s="628"/>
      <c r="N39" s="628"/>
      <c r="O39" s="628"/>
      <c r="P39" s="629"/>
      <c r="Q39" s="275"/>
      <c r="T39" s="268"/>
      <c r="U39" s="268"/>
      <c r="V39" s="268"/>
      <c r="W39" s="268"/>
      <c r="X39" s="268"/>
      <c r="Y39" s="268"/>
      <c r="Z39" s="268"/>
      <c r="AF39" s="268"/>
      <c r="AG39" s="268"/>
      <c r="AH39" s="268"/>
      <c r="AI39" s="268"/>
      <c r="AJ39" s="268"/>
      <c r="AK39" s="422"/>
      <c r="AL39" s="268"/>
      <c r="AM39" s="370">
        <f t="shared" si="24"/>
        <v>0</v>
      </c>
      <c r="AN39" s="372"/>
      <c r="AO39" s="268"/>
      <c r="AP39" s="415">
        <f>IF(E34&gt;(AP37-1)*50,0,1)</f>
        <v>0</v>
      </c>
      <c r="AQ39" s="343"/>
      <c r="AR39" s="351"/>
      <c r="AS39" s="351"/>
      <c r="AT39" s="351"/>
      <c r="AU39" s="351"/>
      <c r="AV39" s="351"/>
      <c r="AW39" s="351"/>
      <c r="AX39" s="351"/>
    </row>
    <row r="40" spans="1:55" s="250" customFormat="1" ht="15.75" customHeight="1" thickBot="1" x14ac:dyDescent="0.35">
      <c r="A40" s="352" t="str">
        <f ca="1">IF(AK31&gt;0,"error","")</f>
        <v/>
      </c>
      <c r="B40" s="420" t="s">
        <v>50</v>
      </c>
      <c r="C40" s="360"/>
      <c r="J40" s="330"/>
      <c r="K40" s="630"/>
      <c r="L40" s="631"/>
      <c r="M40" s="631"/>
      <c r="N40" s="631"/>
      <c r="O40" s="631"/>
      <c r="P40" s="632"/>
      <c r="Q40" s="275"/>
      <c r="T40" s="268"/>
      <c r="U40" s="268"/>
      <c r="V40" s="268"/>
      <c r="W40" s="268"/>
      <c r="X40" s="268"/>
      <c r="Y40" s="268"/>
      <c r="Z40" s="268"/>
      <c r="AF40" s="268"/>
      <c r="AG40" s="268"/>
      <c r="AH40" s="268"/>
      <c r="AI40" s="431"/>
      <c r="AJ40" s="431"/>
      <c r="AK40" s="431"/>
      <c r="AL40" s="268"/>
      <c r="AM40" s="370">
        <f t="shared" si="24"/>
        <v>0</v>
      </c>
      <c r="AN40" s="372"/>
      <c r="AO40" s="268"/>
      <c r="AP40" s="415">
        <f>IF(E34&gt;(AP37)*50,1,0)</f>
        <v>0</v>
      </c>
      <c r="AQ40" s="343"/>
      <c r="AR40" s="351"/>
      <c r="AS40" s="351"/>
      <c r="AT40" s="351"/>
      <c r="AU40" s="351"/>
      <c r="AV40" s="351"/>
      <c r="AW40" s="351"/>
      <c r="AX40" s="351"/>
    </row>
    <row r="41" spans="1:55" s="250" customFormat="1" ht="15" thickBot="1" x14ac:dyDescent="0.35">
      <c r="A41" s="352" t="str">
        <f ca="1">IF(AK30&gt;0,"error","")</f>
        <v/>
      </c>
      <c r="B41" s="420" t="s">
        <v>49</v>
      </c>
      <c r="C41" s="360">
        <v>34</v>
      </c>
      <c r="J41" s="330"/>
      <c r="K41" s="633"/>
      <c r="L41" s="634"/>
      <c r="M41" s="634"/>
      <c r="N41" s="634"/>
      <c r="O41" s="634"/>
      <c r="P41" s="635"/>
      <c r="Q41" s="275"/>
      <c r="R41" s="268"/>
      <c r="T41" s="268"/>
      <c r="U41" s="268"/>
      <c r="V41" s="371"/>
      <c r="W41" s="318"/>
      <c r="X41" s="268"/>
      <c r="Y41" s="268"/>
      <c r="Z41" s="268"/>
      <c r="AF41" s="268"/>
      <c r="AG41" s="268"/>
      <c r="AH41" s="268"/>
      <c r="AI41" s="268"/>
      <c r="AJ41" s="268"/>
      <c r="AK41" s="268"/>
      <c r="AL41" s="268"/>
      <c r="AM41" s="370">
        <f t="shared" si="24"/>
        <v>34</v>
      </c>
      <c r="AN41" s="372"/>
      <c r="AO41" s="268"/>
      <c r="AP41" s="432">
        <f>AP39+AP40</f>
        <v>0</v>
      </c>
      <c r="AQ41" s="343"/>
      <c r="AR41" s="351"/>
      <c r="AS41" s="351"/>
      <c r="AT41" s="351"/>
      <c r="AU41" s="351"/>
      <c r="AV41" s="351"/>
      <c r="AW41" s="351"/>
      <c r="AX41" s="351"/>
    </row>
    <row r="42" spans="1:55" s="250" customFormat="1" ht="16.2" thickBot="1" x14ac:dyDescent="0.35">
      <c r="A42" s="352" t="str">
        <f ca="1">IF(AK29&gt;0,"error","")</f>
        <v/>
      </c>
      <c r="B42" s="420" t="s">
        <v>48</v>
      </c>
      <c r="C42" s="360">
        <v>40</v>
      </c>
      <c r="D42" s="433"/>
      <c r="E42" s="433"/>
      <c r="J42" s="330"/>
      <c r="K42" s="434"/>
      <c r="L42" s="434"/>
      <c r="M42" s="435"/>
      <c r="N42" s="435"/>
      <c r="O42" s="435"/>
      <c r="P42" s="435"/>
      <c r="Q42" s="275"/>
      <c r="R42" s="268"/>
      <c r="T42" s="268"/>
      <c r="U42" s="431"/>
      <c r="V42" s="431"/>
      <c r="W42" s="431"/>
      <c r="X42" s="268"/>
      <c r="Y42" s="268"/>
      <c r="Z42" s="268"/>
      <c r="AF42" s="431"/>
      <c r="AG42" s="431"/>
      <c r="AH42" s="268"/>
      <c r="AI42" s="268"/>
      <c r="AJ42" s="268"/>
      <c r="AK42" s="422"/>
      <c r="AL42" s="268"/>
      <c r="AM42" s="370">
        <f t="shared" si="24"/>
        <v>40</v>
      </c>
      <c r="AN42" s="372"/>
      <c r="AO42" s="268"/>
      <c r="AP42" s="268"/>
      <c r="AQ42" s="343"/>
      <c r="AR42" s="351"/>
      <c r="AS42" s="351"/>
      <c r="AT42" s="351"/>
      <c r="AU42" s="351"/>
      <c r="AV42" s="351"/>
      <c r="AW42" s="351"/>
      <c r="AX42" s="351"/>
    </row>
    <row r="43" spans="1:55" s="250" customFormat="1" ht="16.2" thickBot="1" x14ac:dyDescent="0.35">
      <c r="A43" s="352" t="str">
        <f ca="1">IF(AK28&gt;0,"error","")</f>
        <v/>
      </c>
      <c r="B43" s="420" t="s">
        <v>47</v>
      </c>
      <c r="C43" s="360">
        <v>45</v>
      </c>
      <c r="D43" s="268"/>
      <c r="E43" s="268"/>
      <c r="F43" s="268"/>
      <c r="G43" s="268"/>
      <c r="H43" s="268"/>
      <c r="J43" s="330"/>
      <c r="K43" s="268" t="s">
        <v>83</v>
      </c>
      <c r="L43" s="434"/>
      <c r="M43" s="435"/>
      <c r="N43" s="435"/>
      <c r="O43" s="435"/>
      <c r="P43" s="435"/>
      <c r="Q43" s="253" t="s">
        <v>93</v>
      </c>
      <c r="R43" s="268"/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370">
        <f t="shared" si="24"/>
        <v>45</v>
      </c>
      <c r="AN43" s="372"/>
      <c r="AO43" s="268"/>
      <c r="AP43" s="268"/>
      <c r="AQ43" s="343"/>
      <c r="AR43" s="351"/>
      <c r="AS43" s="351"/>
      <c r="AT43" s="351"/>
      <c r="AU43" s="351"/>
      <c r="AV43" s="351"/>
      <c r="AW43" s="351"/>
      <c r="AX43" s="351"/>
    </row>
    <row r="44" spans="1:55" s="250" customFormat="1" ht="15.75" customHeight="1" thickBot="1" x14ac:dyDescent="0.35">
      <c r="A44" s="352" t="str">
        <f ca="1">IF(AK27&gt;0,"error","")</f>
        <v/>
      </c>
      <c r="B44" s="420" t="s">
        <v>46</v>
      </c>
      <c r="C44" s="360">
        <v>45</v>
      </c>
      <c r="D44" s="280"/>
      <c r="E44" s="280"/>
      <c r="F44" s="268"/>
      <c r="G44" s="268"/>
      <c r="H44" s="268"/>
      <c r="J44" s="330"/>
      <c r="K44" s="636" t="str">
        <f>IF(AP41&gt;0,"Foot length does not match number of heights","")</f>
        <v/>
      </c>
      <c r="L44" s="628"/>
      <c r="M44" s="628"/>
      <c r="N44" s="628"/>
      <c r="O44" s="628"/>
      <c r="P44" s="629"/>
      <c r="Q44" s="275"/>
      <c r="R44" s="268"/>
      <c r="S44" s="268"/>
      <c r="T44" s="268"/>
      <c r="U44" s="268"/>
      <c r="V44" s="268"/>
      <c r="W44" s="318"/>
      <c r="X44" s="268"/>
      <c r="Y44" s="268"/>
      <c r="Z44" s="268"/>
      <c r="AA44" s="268"/>
      <c r="AB44" s="268"/>
      <c r="AC44" s="268"/>
      <c r="AD44" s="268"/>
      <c r="AE44" s="268"/>
      <c r="AF44" s="268"/>
      <c r="AG44" s="343"/>
      <c r="AH44" s="268"/>
      <c r="AI44" s="268"/>
      <c r="AJ44" s="268"/>
      <c r="AK44" s="268"/>
      <c r="AL44" s="268"/>
      <c r="AM44" s="370">
        <f t="shared" si="24"/>
        <v>45</v>
      </c>
      <c r="AN44" s="372"/>
      <c r="AO44" s="268"/>
      <c r="AP44" s="268"/>
      <c r="AQ44" s="343"/>
      <c r="AR44" s="351"/>
      <c r="AS44" s="351"/>
      <c r="AT44" s="351"/>
      <c r="AU44" s="351"/>
      <c r="AV44" s="351"/>
      <c r="AW44" s="351"/>
      <c r="AX44" s="351"/>
    </row>
    <row r="45" spans="1:55" s="250" customFormat="1" ht="15" thickBot="1" x14ac:dyDescent="0.35">
      <c r="A45" s="352" t="str">
        <f ca="1">IF(AK26&gt;0,"error","")</f>
        <v/>
      </c>
      <c r="B45" s="420" t="s">
        <v>44</v>
      </c>
      <c r="C45" s="360">
        <v>35</v>
      </c>
      <c r="D45" s="268"/>
      <c r="E45" s="268"/>
      <c r="F45" s="268"/>
      <c r="G45" s="268"/>
      <c r="H45" s="268"/>
      <c r="J45" s="330"/>
      <c r="K45" s="630"/>
      <c r="L45" s="631"/>
      <c r="M45" s="631"/>
      <c r="N45" s="631"/>
      <c r="O45" s="631"/>
      <c r="P45" s="632"/>
      <c r="Q45" s="275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370">
        <f t="shared" si="24"/>
        <v>35</v>
      </c>
      <c r="AN45" s="372"/>
      <c r="AO45" s="268"/>
      <c r="AP45" s="268"/>
      <c r="AQ45" s="343"/>
      <c r="AR45" s="351"/>
      <c r="AS45" s="351"/>
      <c r="AT45" s="351"/>
      <c r="AU45" s="351"/>
      <c r="AV45" s="351"/>
      <c r="AW45" s="351"/>
      <c r="AX45" s="351"/>
    </row>
    <row r="46" spans="1:55" s="250" customFormat="1" ht="15" thickBot="1" x14ac:dyDescent="0.35">
      <c r="A46" s="436" t="str">
        <f>IF(AK25&gt;0,"error","")</f>
        <v/>
      </c>
      <c r="B46" s="420" t="s">
        <v>56</v>
      </c>
      <c r="C46" s="305">
        <f>AM46</f>
        <v>199</v>
      </c>
      <c r="D46" s="424" t="s">
        <v>45</v>
      </c>
      <c r="E46" s="360">
        <v>12</v>
      </c>
      <c r="F46" s="268"/>
      <c r="G46" s="268"/>
      <c r="H46" s="268"/>
      <c r="J46" s="330"/>
      <c r="K46" s="633"/>
      <c r="L46" s="634"/>
      <c r="M46" s="634"/>
      <c r="N46" s="634"/>
      <c r="O46" s="634"/>
      <c r="P46" s="635"/>
      <c r="Q46" s="275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396">
        <f>SUM(AM37:AM45)</f>
        <v>199</v>
      </c>
      <c r="AN46" s="400">
        <f>ROUNDUP(E46,0)</f>
        <v>12</v>
      </c>
      <c r="AO46" s="268"/>
      <c r="AP46" s="268"/>
      <c r="AQ46" s="343"/>
      <c r="AR46" s="351"/>
      <c r="AS46" s="351"/>
      <c r="AT46" s="351"/>
      <c r="AU46" s="351"/>
      <c r="AV46" s="351"/>
      <c r="AW46" s="351"/>
      <c r="AX46" s="351"/>
    </row>
    <row r="47" spans="1:55" ht="4.95" customHeight="1" thickBot="1" x14ac:dyDescent="0.35">
      <c r="A47" s="331"/>
      <c r="B47" s="437"/>
      <c r="C47" s="330"/>
      <c r="D47" s="330"/>
      <c r="E47" s="330"/>
      <c r="F47" s="330"/>
      <c r="H47" s="268"/>
      <c r="I47" s="250"/>
      <c r="J47" s="250"/>
      <c r="K47" s="250"/>
      <c r="Q47" s="275"/>
      <c r="R47" s="268"/>
      <c r="S47" s="268"/>
      <c r="T47" s="268"/>
      <c r="U47" s="268"/>
      <c r="V47" s="268"/>
      <c r="W47" s="268"/>
      <c r="X47" s="276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343"/>
      <c r="AN47" s="343"/>
      <c r="AO47" s="268"/>
      <c r="AP47" s="268"/>
      <c r="AQ47" s="422"/>
      <c r="AR47" s="351"/>
      <c r="AS47" s="351"/>
      <c r="AT47" s="351"/>
      <c r="AU47" s="351"/>
      <c r="AV47" s="351"/>
      <c r="AW47" s="351"/>
      <c r="AX47" s="351"/>
    </row>
    <row r="48" spans="1:55" ht="18" customHeight="1" thickBot="1" x14ac:dyDescent="0.35">
      <c r="A48" s="433"/>
      <c r="B48" s="438" t="s">
        <v>21</v>
      </c>
      <c r="C48" s="433"/>
      <c r="D48" s="439" t="s">
        <v>353</v>
      </c>
      <c r="E48" s="421">
        <f>AN34+AM11</f>
        <v>390</v>
      </c>
      <c r="F48" s="440" t="s">
        <v>1</v>
      </c>
      <c r="G48" s="441">
        <v>100</v>
      </c>
      <c r="H48" s="374"/>
      <c r="I48" s="311">
        <f>E48*G48</f>
        <v>39000</v>
      </c>
      <c r="J48" s="442" t="s">
        <v>0</v>
      </c>
      <c r="K48" s="288">
        <f>E50*G50</f>
        <v>456200</v>
      </c>
      <c r="L48" s="443"/>
      <c r="M48" s="443"/>
      <c r="N48" s="443"/>
      <c r="O48" s="444" t="s">
        <v>6</v>
      </c>
      <c r="P48" s="445">
        <f>I48+K48</f>
        <v>495200</v>
      </c>
      <c r="Q48" s="275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422"/>
      <c r="AL48" s="268"/>
      <c r="AM48" s="343"/>
      <c r="AN48" s="343"/>
      <c r="AO48" s="268"/>
      <c r="AP48" s="268"/>
      <c r="AQ48" s="268"/>
      <c r="AR48" s="351"/>
      <c r="AS48" s="351"/>
      <c r="AT48" s="351"/>
      <c r="AU48" s="351"/>
      <c r="AV48" s="351"/>
      <c r="AW48" s="351"/>
      <c r="AX48" s="351"/>
    </row>
    <row r="49" spans="1:50" ht="4.95" customHeight="1" thickBot="1" x14ac:dyDescent="0.35">
      <c r="A49" s="329"/>
      <c r="B49" s="395"/>
      <c r="C49" s="250"/>
      <c r="E49" s="446"/>
      <c r="G49" s="447"/>
      <c r="H49" s="268"/>
      <c r="I49" s="261"/>
      <c r="J49" s="250"/>
      <c r="K49" s="261"/>
      <c r="P49" s="448"/>
      <c r="Q49" s="275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343"/>
      <c r="AN49" s="343"/>
      <c r="AO49" s="268"/>
      <c r="AP49" s="268"/>
      <c r="AQ49" s="343"/>
      <c r="AR49" s="351"/>
      <c r="AS49" s="351"/>
      <c r="AT49" s="351"/>
      <c r="AU49" s="351"/>
      <c r="AV49" s="351"/>
      <c r="AW49" s="351"/>
      <c r="AX49" s="351"/>
    </row>
    <row r="50" spans="1:50" ht="16.2" thickBot="1" x14ac:dyDescent="0.35">
      <c r="A50" s="329"/>
      <c r="B50" s="395"/>
      <c r="C50" s="250"/>
      <c r="D50" s="449" t="s">
        <v>4</v>
      </c>
      <c r="E50" s="421">
        <f>AM33</f>
        <v>2281</v>
      </c>
      <c r="F50" s="440" t="s">
        <v>1</v>
      </c>
      <c r="G50" s="450">
        <v>200</v>
      </c>
      <c r="H50" s="268"/>
      <c r="I50" s="268"/>
      <c r="J50" s="250"/>
      <c r="K50" s="268"/>
      <c r="L50" s="433"/>
      <c r="M50" s="433"/>
      <c r="N50" s="433"/>
      <c r="P50" s="448"/>
      <c r="Q50" s="275"/>
      <c r="R50" s="268"/>
      <c r="S50" s="268"/>
      <c r="T50" s="268"/>
      <c r="U50" s="268"/>
      <c r="V50" s="371"/>
      <c r="W50" s="318"/>
      <c r="X50" s="371"/>
      <c r="AA50" s="268"/>
      <c r="AB50" s="343"/>
      <c r="AC50" s="343"/>
      <c r="AD50" s="343"/>
      <c r="AE50" s="343"/>
      <c r="AF50" s="268"/>
      <c r="AG50" s="268"/>
      <c r="AH50" s="268"/>
      <c r="AI50" s="268"/>
      <c r="AJ50" s="422"/>
      <c r="AK50" s="268"/>
      <c r="AL50" s="268"/>
      <c r="AM50" s="343"/>
      <c r="AN50" s="343"/>
      <c r="AO50" s="268"/>
      <c r="AP50" s="268"/>
      <c r="AQ50" s="343"/>
      <c r="AR50" s="351"/>
      <c r="AS50" s="351"/>
      <c r="AT50" s="351"/>
      <c r="AU50" s="351"/>
      <c r="AV50" s="351"/>
      <c r="AW50" s="351"/>
      <c r="AX50" s="351"/>
    </row>
    <row r="51" spans="1:50" ht="4.95" customHeight="1" thickBot="1" x14ac:dyDescent="0.35">
      <c r="A51" s="329"/>
      <c r="B51" s="395"/>
      <c r="C51" s="250"/>
      <c r="D51" s="451"/>
      <c r="E51" s="452"/>
      <c r="F51" s="440"/>
      <c r="G51" s="453"/>
      <c r="H51" s="268"/>
      <c r="I51" s="250"/>
      <c r="J51" s="250"/>
      <c r="K51" s="454"/>
      <c r="L51" s="433"/>
      <c r="M51" s="433"/>
      <c r="N51" s="433"/>
      <c r="P51" s="448"/>
      <c r="Q51" s="275"/>
      <c r="R51" s="268"/>
      <c r="S51" s="268"/>
      <c r="T51" s="268"/>
      <c r="U51" s="268"/>
      <c r="V51" s="268"/>
      <c r="W51" s="268"/>
      <c r="X51" s="371"/>
      <c r="AA51" s="268"/>
      <c r="AB51" s="343"/>
      <c r="AC51" s="343"/>
      <c r="AD51" s="343"/>
      <c r="AE51" s="343"/>
      <c r="AF51" s="268"/>
      <c r="AG51" s="268"/>
      <c r="AH51" s="268"/>
      <c r="AI51" s="268"/>
      <c r="AJ51" s="268"/>
      <c r="AK51" s="455"/>
      <c r="AL51" s="268"/>
      <c r="AM51" s="343"/>
      <c r="AN51" s="343"/>
      <c r="AO51" s="268"/>
      <c r="AP51" s="268"/>
      <c r="AQ51" s="343"/>
      <c r="AR51" s="351"/>
      <c r="AS51" s="351"/>
      <c r="AT51" s="351"/>
      <c r="AU51" s="351"/>
      <c r="AV51" s="351"/>
      <c r="AW51" s="351"/>
      <c r="AX51" s="351"/>
    </row>
    <row r="52" spans="1:50" ht="16.8" thickBot="1" x14ac:dyDescent="0.35">
      <c r="A52" s="433"/>
      <c r="B52" s="438" t="s">
        <v>23</v>
      </c>
      <c r="C52" s="433"/>
      <c r="D52" s="315" t="s">
        <v>354</v>
      </c>
      <c r="E52" s="456"/>
      <c r="F52" s="457"/>
      <c r="G52" s="457"/>
      <c r="H52" s="457"/>
      <c r="I52" s="458"/>
      <c r="J52" s="459"/>
      <c r="K52" s="433"/>
      <c r="L52" s="433"/>
      <c r="M52" s="433"/>
      <c r="N52" s="433"/>
      <c r="O52" s="444" t="s">
        <v>7</v>
      </c>
      <c r="P52" s="305">
        <f ca="1">ROUND(0.5*AM9*(AM11*(2+AM9/200)-AM9*G13/200),0)</f>
        <v>1625</v>
      </c>
      <c r="Q52" s="275"/>
      <c r="R52" s="268"/>
      <c r="S52" s="268"/>
      <c r="T52" s="268"/>
      <c r="U52" s="268"/>
      <c r="V52" s="268"/>
      <c r="W52" s="268"/>
      <c r="X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455"/>
      <c r="AL52" s="268"/>
      <c r="AM52" s="343"/>
      <c r="AN52" s="343"/>
      <c r="AO52" s="268"/>
      <c r="AP52" s="268"/>
      <c r="AQ52" s="460"/>
      <c r="AR52" s="268"/>
      <c r="AS52" s="268"/>
    </row>
    <row r="53" spans="1:50" ht="4.95" customHeight="1" thickBot="1" x14ac:dyDescent="0.35">
      <c r="A53" s="433"/>
      <c r="B53" s="461"/>
      <c r="C53" s="433"/>
      <c r="D53" s="457"/>
      <c r="E53" s="456"/>
      <c r="F53" s="261"/>
      <c r="G53" s="457"/>
      <c r="H53" s="261"/>
      <c r="I53" s="457"/>
      <c r="J53" s="459"/>
      <c r="K53" s="329"/>
      <c r="L53" s="329"/>
      <c r="M53" s="329"/>
      <c r="N53" s="329"/>
      <c r="O53" s="329"/>
      <c r="P53" s="462"/>
      <c r="Q53" s="275"/>
      <c r="R53" s="268"/>
      <c r="S53" s="268"/>
      <c r="T53" s="268"/>
      <c r="U53" s="268"/>
      <c r="V53" s="268"/>
      <c r="W53" s="268"/>
      <c r="X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343"/>
      <c r="AN53" s="343"/>
      <c r="AO53" s="268"/>
      <c r="AP53" s="268"/>
      <c r="AQ53" s="460"/>
      <c r="AR53" s="268"/>
      <c r="AS53" s="268"/>
    </row>
    <row r="54" spans="1:50" s="433" customFormat="1" ht="16.8" thickBot="1" x14ac:dyDescent="0.35">
      <c r="B54" s="438" t="s">
        <v>22</v>
      </c>
      <c r="D54" s="439" t="s">
        <v>355</v>
      </c>
      <c r="E54" s="305">
        <f>AN46+AN35</f>
        <v>21</v>
      </c>
      <c r="F54" s="271" t="s">
        <v>1</v>
      </c>
      <c r="G54" s="270">
        <v>25</v>
      </c>
      <c r="H54" s="250"/>
      <c r="I54" s="311">
        <f>E54*G54</f>
        <v>525</v>
      </c>
      <c r="J54" s="442" t="s">
        <v>0</v>
      </c>
      <c r="K54" s="311">
        <f>E56*G56</f>
        <v>9950</v>
      </c>
      <c r="L54" s="250"/>
      <c r="M54" s="250"/>
      <c r="N54" s="250"/>
      <c r="O54" s="296" t="s">
        <v>5</v>
      </c>
      <c r="P54" s="445">
        <f>I54+K54</f>
        <v>10475</v>
      </c>
      <c r="Q54" s="463"/>
      <c r="R54" s="431"/>
      <c r="S54" s="431"/>
      <c r="T54" s="431"/>
      <c r="U54" s="268"/>
      <c r="V54" s="268"/>
      <c r="W54" s="268"/>
      <c r="X54" s="31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422"/>
      <c r="AL54" s="431"/>
      <c r="AM54" s="464"/>
      <c r="AN54" s="464"/>
      <c r="AO54" s="431"/>
      <c r="AP54" s="431"/>
      <c r="AQ54" s="465"/>
      <c r="AR54" s="431"/>
      <c r="AS54" s="431"/>
      <c r="AT54" s="466"/>
    </row>
    <row r="55" spans="1:50" s="433" customFormat="1" ht="4.95" customHeight="1" thickBot="1" x14ac:dyDescent="0.3">
      <c r="B55" s="251"/>
      <c r="C55" s="251"/>
      <c r="D55" s="251"/>
      <c r="E55" s="467"/>
      <c r="F55" s="250"/>
      <c r="G55" s="304"/>
      <c r="H55" s="250"/>
      <c r="I55" s="250"/>
      <c r="J55" s="250"/>
      <c r="K55" s="250"/>
      <c r="L55" s="250"/>
      <c r="M55" s="250"/>
      <c r="N55" s="250"/>
      <c r="O55" s="250"/>
      <c r="P55" s="448"/>
      <c r="Q55" s="463"/>
      <c r="R55" s="431"/>
      <c r="S55" s="431"/>
      <c r="T55" s="431"/>
      <c r="U55" s="268"/>
      <c r="V55" s="268"/>
      <c r="W55" s="268"/>
      <c r="X55" s="431"/>
      <c r="Y55" s="468">
        <f>Y48-Y49</f>
        <v>0</v>
      </c>
      <c r="Z55" s="468"/>
      <c r="AA55" s="431"/>
      <c r="AB55" s="431"/>
      <c r="AC55" s="431"/>
      <c r="AD55" s="431"/>
      <c r="AE55" s="431"/>
      <c r="AF55" s="268"/>
      <c r="AG55" s="268"/>
      <c r="AH55" s="431"/>
      <c r="AI55" s="268"/>
      <c r="AJ55" s="268"/>
      <c r="AK55" s="422"/>
      <c r="AL55" s="431"/>
      <c r="AM55" s="464"/>
      <c r="AN55" s="464"/>
      <c r="AO55" s="431"/>
      <c r="AP55" s="431"/>
      <c r="AQ55" s="465"/>
      <c r="AR55" s="431"/>
      <c r="AS55" s="431"/>
    </row>
    <row r="56" spans="1:50" ht="15" thickBot="1" x14ac:dyDescent="0.35">
      <c r="A56" s="433"/>
      <c r="B56" s="433"/>
      <c r="C56" s="433"/>
      <c r="D56" s="439" t="s">
        <v>56</v>
      </c>
      <c r="E56" s="305">
        <f>AM46</f>
        <v>199</v>
      </c>
      <c r="F56" s="271" t="s">
        <v>1</v>
      </c>
      <c r="G56" s="469">
        <v>50</v>
      </c>
      <c r="H56" s="268"/>
      <c r="I56" s="268"/>
      <c r="J56" s="268"/>
      <c r="K56" s="268"/>
      <c r="L56" s="268"/>
      <c r="M56" s="268"/>
      <c r="N56" s="268"/>
      <c r="O56" s="268"/>
      <c r="P56" s="470"/>
      <c r="Q56" s="275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422"/>
      <c r="AL56" s="268"/>
      <c r="AM56" s="343"/>
      <c r="AN56" s="343"/>
      <c r="AO56" s="268"/>
      <c r="AP56" s="268"/>
      <c r="AQ56" s="268"/>
      <c r="AR56" s="268"/>
      <c r="AS56" s="268"/>
      <c r="AT56" s="471"/>
      <c r="AU56" s="471"/>
    </row>
    <row r="57" spans="1:50" s="433" customFormat="1" ht="4.95" customHeight="1" thickBot="1" x14ac:dyDescent="0.35">
      <c r="D57" s="329"/>
      <c r="E57" s="329"/>
      <c r="F57" s="329"/>
      <c r="G57" s="329"/>
      <c r="H57" s="431"/>
      <c r="I57" s="431"/>
      <c r="J57" s="431"/>
      <c r="K57" s="431"/>
      <c r="L57" s="431"/>
      <c r="M57" s="431"/>
      <c r="N57" s="431"/>
      <c r="O57" s="431"/>
      <c r="P57" s="472"/>
      <c r="Q57" s="463"/>
      <c r="R57" s="431"/>
      <c r="S57" s="431"/>
      <c r="T57" s="431"/>
      <c r="U57" s="268"/>
      <c r="V57" s="268"/>
      <c r="W57" s="268"/>
      <c r="X57" s="371"/>
      <c r="Y57" s="318"/>
      <c r="Z57" s="318"/>
      <c r="AA57" s="268"/>
      <c r="AB57" s="343"/>
      <c r="AC57" s="343"/>
      <c r="AD57" s="343"/>
      <c r="AE57" s="343"/>
      <c r="AF57" s="268"/>
      <c r="AG57" s="268"/>
      <c r="AH57" s="268"/>
      <c r="AI57" s="268"/>
      <c r="AJ57" s="268"/>
      <c r="AK57" s="268"/>
      <c r="AL57" s="431"/>
      <c r="AM57" s="464"/>
      <c r="AN57" s="464"/>
      <c r="AO57" s="431"/>
      <c r="AP57" s="431"/>
      <c r="AQ57" s="431"/>
      <c r="AR57" s="431"/>
      <c r="AS57" s="431"/>
    </row>
    <row r="58" spans="1:50" ht="18.75" customHeight="1" thickBot="1" x14ac:dyDescent="0.35">
      <c r="A58" s="433"/>
      <c r="B58" s="461"/>
      <c r="C58" s="433"/>
      <c r="D58" s="318"/>
      <c r="E58" s="388"/>
      <c r="F58" s="271"/>
      <c r="G58" s="401"/>
      <c r="H58" s="250"/>
      <c r="I58" s="250"/>
      <c r="J58" s="250"/>
      <c r="K58" s="250"/>
      <c r="L58" s="250"/>
      <c r="M58" s="625" t="s">
        <v>25</v>
      </c>
      <c r="N58" s="626"/>
      <c r="O58" s="626"/>
      <c r="P58" s="473">
        <f ca="1">+P48+P54+P52</f>
        <v>507300</v>
      </c>
      <c r="Q58" s="275"/>
      <c r="R58" s="26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  <c r="AM58" s="343"/>
      <c r="AN58" s="343"/>
      <c r="AO58" s="268"/>
      <c r="AP58" s="268"/>
      <c r="AQ58" s="268"/>
      <c r="AR58" s="268"/>
      <c r="AS58" s="388"/>
      <c r="AT58" s="471"/>
    </row>
    <row r="59" spans="1:50" ht="4.95" customHeight="1" x14ac:dyDescent="0.3">
      <c r="A59" s="433"/>
      <c r="B59" s="461"/>
      <c r="C59" s="433"/>
      <c r="D59" s="318"/>
      <c r="E59" s="388"/>
      <c r="F59" s="271"/>
      <c r="G59" s="401"/>
      <c r="H59" s="250"/>
      <c r="I59" s="250"/>
      <c r="J59" s="250"/>
      <c r="K59" s="250"/>
      <c r="L59" s="250"/>
      <c r="M59" s="250"/>
      <c r="N59" s="250"/>
      <c r="O59" s="250"/>
      <c r="P59" s="250"/>
      <c r="Q59" s="275"/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343"/>
      <c r="AN59" s="343"/>
      <c r="AO59" s="268"/>
      <c r="AP59" s="268"/>
      <c r="AQ59" s="268"/>
      <c r="AR59" s="268"/>
      <c r="AS59" s="268"/>
    </row>
    <row r="60" spans="1:50" ht="13.8" x14ac:dyDescent="0.25">
      <c r="A60" s="250"/>
      <c r="B60" s="326" t="s">
        <v>335</v>
      </c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327"/>
      <c r="N60" s="250"/>
      <c r="O60" s="250"/>
      <c r="P60" s="250"/>
      <c r="Q60" s="474" t="s">
        <v>90</v>
      </c>
      <c r="AM60" s="251"/>
      <c r="AN60" s="251"/>
    </row>
    <row r="61" spans="1:50" ht="33" customHeight="1" x14ac:dyDescent="0.25">
      <c r="A61" s="250"/>
      <c r="B61" s="624" t="s">
        <v>356</v>
      </c>
      <c r="C61" s="624"/>
      <c r="D61" s="624"/>
      <c r="E61" s="624"/>
      <c r="F61" s="624"/>
      <c r="G61" s="624"/>
      <c r="H61" s="624"/>
      <c r="I61" s="624"/>
      <c r="J61" s="624"/>
      <c r="K61" s="624"/>
      <c r="L61" s="624"/>
      <c r="M61" s="624"/>
      <c r="N61" s="624"/>
      <c r="O61" s="624"/>
      <c r="P61" s="624"/>
      <c r="Q61" s="328" t="s">
        <v>91</v>
      </c>
      <c r="AM61" s="251"/>
      <c r="AN61" s="251"/>
    </row>
    <row r="62" spans="1:50" ht="13.8" x14ac:dyDescent="0.25">
      <c r="A62" s="250"/>
      <c r="B62" s="615" t="s">
        <v>359</v>
      </c>
      <c r="C62" s="616"/>
      <c r="D62" s="616"/>
      <c r="E62" s="616"/>
      <c r="F62" s="616"/>
      <c r="G62" s="616"/>
      <c r="H62" s="616"/>
      <c r="I62" s="616"/>
      <c r="J62" s="616"/>
      <c r="K62" s="616"/>
      <c r="L62" s="616"/>
      <c r="M62" s="616"/>
      <c r="N62" s="616"/>
      <c r="O62" s="616"/>
      <c r="P62" s="617"/>
      <c r="Q62" s="588" t="s">
        <v>94</v>
      </c>
      <c r="AM62" s="251"/>
      <c r="AN62" s="251"/>
    </row>
    <row r="63" spans="1:50" ht="13.8" x14ac:dyDescent="0.25">
      <c r="A63" s="250"/>
      <c r="B63" s="618"/>
      <c r="C63" s="619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19"/>
      <c r="O63" s="619"/>
      <c r="P63" s="620"/>
      <c r="Q63" s="614"/>
      <c r="AM63" s="251"/>
      <c r="AN63" s="251"/>
    </row>
    <row r="64" spans="1:50" ht="13.8" x14ac:dyDescent="0.25">
      <c r="A64" s="250"/>
      <c r="B64" s="618"/>
      <c r="C64" s="619"/>
      <c r="D64" s="619"/>
      <c r="E64" s="619"/>
      <c r="F64" s="619"/>
      <c r="G64" s="619"/>
      <c r="H64" s="619"/>
      <c r="I64" s="619"/>
      <c r="J64" s="619"/>
      <c r="K64" s="619"/>
      <c r="L64" s="619"/>
      <c r="M64" s="619"/>
      <c r="N64" s="619"/>
      <c r="O64" s="619"/>
      <c r="P64" s="620"/>
      <c r="Q64" s="614"/>
      <c r="AM64" s="251"/>
      <c r="AN64" s="251"/>
    </row>
    <row r="65" spans="1:45" s="433" customFormat="1" ht="13.2" x14ac:dyDescent="0.25">
      <c r="A65" s="329"/>
      <c r="B65" s="621"/>
      <c r="C65" s="622"/>
      <c r="D65" s="622"/>
      <c r="E65" s="622"/>
      <c r="F65" s="622"/>
      <c r="G65" s="622"/>
      <c r="H65" s="622"/>
      <c r="I65" s="622"/>
      <c r="J65" s="622"/>
      <c r="K65" s="622"/>
      <c r="L65" s="622"/>
      <c r="M65" s="622"/>
      <c r="N65" s="622"/>
      <c r="O65" s="622"/>
      <c r="P65" s="623"/>
      <c r="Q65" s="614"/>
    </row>
    <row r="66" spans="1:45" s="433" customFormat="1" ht="17.25" customHeight="1" x14ac:dyDescent="0.25">
      <c r="A66" s="329"/>
      <c r="B66" s="475" t="s">
        <v>357</v>
      </c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7"/>
      <c r="P66" s="477"/>
      <c r="Q66" s="253" t="s">
        <v>340</v>
      </c>
    </row>
    <row r="67" spans="1:45" ht="19.95" customHeight="1" x14ac:dyDescent="0.25">
      <c r="A67" s="250"/>
      <c r="B67" s="476" t="s">
        <v>20</v>
      </c>
      <c r="C67" s="476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253" t="s">
        <v>92</v>
      </c>
      <c r="AM67" s="251"/>
      <c r="AN67" s="251"/>
    </row>
    <row r="68" spans="1:45" ht="19.5" customHeight="1" x14ac:dyDescent="0.25">
      <c r="A68" s="250"/>
      <c r="B68" s="476" t="s">
        <v>9</v>
      </c>
      <c r="C68" s="476"/>
      <c r="D68" s="479"/>
      <c r="E68" s="479"/>
      <c r="F68" s="479"/>
      <c r="G68" s="479"/>
      <c r="H68" s="479"/>
      <c r="I68" s="479"/>
      <c r="J68" s="325" t="s">
        <v>10</v>
      </c>
      <c r="K68" s="478"/>
      <c r="L68" s="478"/>
      <c r="M68" s="478"/>
      <c r="N68" s="478"/>
      <c r="O68" s="478"/>
      <c r="P68" s="478"/>
      <c r="Q68" s="253" t="s">
        <v>9</v>
      </c>
      <c r="AM68" s="251"/>
      <c r="AN68" s="251"/>
    </row>
    <row r="69" spans="1:45" s="334" customFormat="1" x14ac:dyDescent="0.3">
      <c r="B69" s="446" t="str">
        <f>'status of document'!B5</f>
        <v>Effective: 1st January 2020</v>
      </c>
      <c r="D69" s="255"/>
      <c r="F69" s="255"/>
      <c r="G69" s="255"/>
      <c r="H69" s="255"/>
      <c r="J69" s="255" t="str">
        <f>'status of document'!B2</f>
        <v>Release version 6b</v>
      </c>
      <c r="O69" s="446"/>
      <c r="P69" s="335" t="str">
        <f>'status of document'!B7</f>
        <v>© 2020, IRSA</v>
      </c>
      <c r="Q69" s="480"/>
      <c r="R69" s="343"/>
      <c r="S69" s="343"/>
      <c r="T69" s="343"/>
      <c r="U69" s="343"/>
      <c r="V69" s="343"/>
      <c r="W69" s="343"/>
      <c r="X69" s="481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</row>
    <row r="70" spans="1:45" x14ac:dyDescent="0.3">
      <c r="A70" s="433"/>
      <c r="B70" s="342" t="s">
        <v>329</v>
      </c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253" t="s">
        <v>345</v>
      </c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L70" s="268"/>
      <c r="AM70" s="343"/>
      <c r="AN70" s="343"/>
      <c r="AO70" s="268"/>
      <c r="AP70" s="268"/>
      <c r="AQ70" s="268"/>
      <c r="AR70" s="268"/>
      <c r="AS70" s="268"/>
    </row>
    <row r="71" spans="1:45" x14ac:dyDescent="0.3">
      <c r="A71" s="433"/>
      <c r="B71" s="433"/>
      <c r="C71" s="433"/>
      <c r="D71" s="433"/>
      <c r="E71" s="433"/>
      <c r="F71" s="433"/>
      <c r="G71" s="433"/>
      <c r="H71" s="433"/>
      <c r="I71" s="433"/>
      <c r="J71" s="433"/>
      <c r="L71" s="433"/>
      <c r="M71" s="433"/>
      <c r="N71" s="433"/>
      <c r="O71" s="433"/>
      <c r="P71" s="433"/>
      <c r="Q71" s="275"/>
      <c r="R71" s="268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H71" s="268"/>
      <c r="AL71" s="268"/>
      <c r="AM71" s="343"/>
      <c r="AN71" s="343"/>
      <c r="AO71" s="268"/>
      <c r="AP71" s="268"/>
      <c r="AQ71" s="268"/>
      <c r="AR71" s="268"/>
      <c r="AS71" s="268"/>
    </row>
    <row r="72" spans="1:45" x14ac:dyDescent="0.3">
      <c r="A72" s="433"/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275"/>
      <c r="R72" s="268"/>
      <c r="Z72" s="268"/>
      <c r="AA72" s="268"/>
      <c r="AB72" s="268"/>
      <c r="AC72" s="268"/>
      <c r="AD72" s="268"/>
      <c r="AE72" s="268"/>
      <c r="AH72" s="268"/>
      <c r="AL72" s="268"/>
      <c r="AM72" s="343"/>
      <c r="AN72" s="343"/>
      <c r="AO72" s="268"/>
      <c r="AP72" s="268"/>
      <c r="AQ72" s="268"/>
      <c r="AR72" s="268"/>
      <c r="AS72" s="268"/>
    </row>
    <row r="73" spans="1:45" x14ac:dyDescent="0.3">
      <c r="A73" s="433"/>
      <c r="B73" s="433"/>
      <c r="C73" s="433"/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275"/>
      <c r="R73" s="268"/>
      <c r="AB73" s="268"/>
      <c r="AC73" s="268"/>
      <c r="AD73" s="268"/>
      <c r="AE73" s="268"/>
      <c r="AL73" s="268"/>
      <c r="AM73" s="343"/>
      <c r="AN73" s="343"/>
      <c r="AO73" s="268"/>
      <c r="AP73" s="268"/>
      <c r="AQ73" s="268"/>
      <c r="AR73" s="268"/>
      <c r="AS73" s="268"/>
    </row>
    <row r="74" spans="1:45" x14ac:dyDescent="0.3">
      <c r="A74" s="433"/>
      <c r="B74" s="433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275"/>
      <c r="R74" s="268"/>
      <c r="AB74" s="268"/>
      <c r="AC74" s="268"/>
      <c r="AD74" s="268"/>
      <c r="AE74" s="268"/>
      <c r="AL74" s="268"/>
      <c r="AM74" s="343"/>
      <c r="AN74" s="343"/>
      <c r="AO74" s="268"/>
      <c r="AP74" s="268"/>
      <c r="AQ74" s="268"/>
      <c r="AR74" s="268"/>
      <c r="AS74" s="268"/>
    </row>
    <row r="75" spans="1:45" x14ac:dyDescent="0.3">
      <c r="A75" s="433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275"/>
      <c r="R75" s="268"/>
      <c r="AB75" s="268"/>
      <c r="AC75" s="268"/>
      <c r="AD75" s="268"/>
      <c r="AE75" s="268"/>
      <c r="AL75" s="268"/>
      <c r="AM75" s="343"/>
      <c r="AN75" s="343"/>
      <c r="AO75" s="268"/>
      <c r="AP75" s="268"/>
      <c r="AQ75" s="268"/>
      <c r="AR75" s="268"/>
      <c r="AS75" s="268"/>
    </row>
    <row r="76" spans="1:45" x14ac:dyDescent="0.3">
      <c r="A76" s="433"/>
      <c r="B76" s="433"/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275"/>
      <c r="R76" s="268"/>
      <c r="AB76" s="268"/>
      <c r="AC76" s="268"/>
      <c r="AD76" s="268"/>
      <c r="AE76" s="268"/>
      <c r="AL76" s="268"/>
      <c r="AM76" s="343"/>
      <c r="AN76" s="343"/>
      <c r="AO76" s="268"/>
      <c r="AP76" s="268"/>
      <c r="AQ76" s="268"/>
      <c r="AR76" s="268"/>
      <c r="AS76" s="268"/>
    </row>
    <row r="77" spans="1:45" x14ac:dyDescent="0.3">
      <c r="A77" s="433"/>
      <c r="B77" s="433"/>
      <c r="C77" s="433"/>
      <c r="D77" s="433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275"/>
      <c r="R77" s="268"/>
      <c r="AB77" s="268"/>
      <c r="AC77" s="268"/>
      <c r="AD77" s="268"/>
      <c r="AE77" s="268"/>
      <c r="AL77" s="268"/>
      <c r="AM77" s="343"/>
      <c r="AN77" s="343"/>
      <c r="AO77" s="268"/>
      <c r="AP77" s="268"/>
      <c r="AQ77" s="268"/>
      <c r="AR77" s="268"/>
      <c r="AS77" s="268"/>
    </row>
    <row r="78" spans="1:45" x14ac:dyDescent="0.3">
      <c r="A78" s="433"/>
      <c r="B78" s="433"/>
      <c r="C78" s="433"/>
      <c r="D78" s="433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275"/>
      <c r="R78" s="268"/>
      <c r="AB78" s="268"/>
      <c r="AC78" s="268"/>
      <c r="AD78" s="268"/>
      <c r="AE78" s="268"/>
      <c r="AL78" s="268"/>
      <c r="AM78" s="343"/>
      <c r="AN78" s="343"/>
      <c r="AO78" s="268"/>
      <c r="AP78" s="268"/>
      <c r="AQ78" s="268"/>
      <c r="AR78" s="268"/>
      <c r="AS78" s="268"/>
    </row>
    <row r="79" spans="1:45" x14ac:dyDescent="0.3">
      <c r="A79" s="433"/>
      <c r="B79" s="433"/>
      <c r="C79" s="433"/>
      <c r="D79" s="433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275"/>
      <c r="R79" s="268"/>
      <c r="AB79" s="268"/>
      <c r="AC79" s="268"/>
      <c r="AD79" s="268"/>
      <c r="AE79" s="268"/>
      <c r="AL79" s="268"/>
      <c r="AM79" s="343"/>
      <c r="AN79" s="343"/>
      <c r="AO79" s="268"/>
      <c r="AP79" s="268"/>
      <c r="AQ79" s="268"/>
      <c r="AR79" s="268"/>
      <c r="AS79" s="268"/>
    </row>
    <row r="80" spans="1:45" x14ac:dyDescent="0.3">
      <c r="A80" s="433"/>
      <c r="B80" s="433"/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275"/>
      <c r="R80" s="268"/>
      <c r="AB80" s="268"/>
      <c r="AC80" s="268"/>
      <c r="AD80" s="268"/>
      <c r="AE80" s="268"/>
      <c r="AL80" s="268"/>
      <c r="AM80" s="343"/>
      <c r="AN80" s="343"/>
      <c r="AO80" s="268"/>
      <c r="AP80" s="268"/>
      <c r="AQ80" s="268"/>
      <c r="AR80" s="268"/>
      <c r="AS80" s="268"/>
    </row>
    <row r="81" spans="1:45" x14ac:dyDescent="0.3">
      <c r="A81" s="433"/>
      <c r="H81" s="433"/>
      <c r="I81" s="433"/>
      <c r="J81" s="433"/>
      <c r="K81" s="433"/>
      <c r="L81" s="433"/>
      <c r="M81" s="433"/>
      <c r="N81" s="433"/>
      <c r="O81" s="433"/>
      <c r="P81" s="433"/>
      <c r="Q81" s="275"/>
      <c r="R81" s="268"/>
      <c r="AB81" s="268"/>
      <c r="AC81" s="268"/>
      <c r="AD81" s="268"/>
      <c r="AE81" s="268"/>
      <c r="AL81" s="268"/>
      <c r="AM81" s="343"/>
      <c r="AN81" s="343"/>
      <c r="AO81" s="268"/>
      <c r="AP81" s="268"/>
      <c r="AQ81" s="268"/>
      <c r="AR81" s="268"/>
      <c r="AS81" s="268"/>
    </row>
    <row r="82" spans="1:45" x14ac:dyDescent="0.3">
      <c r="A82" s="433"/>
      <c r="B82" s="433"/>
      <c r="C82" s="433"/>
      <c r="D82" s="433"/>
      <c r="E82" s="433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275"/>
      <c r="R82" s="268"/>
      <c r="AB82" s="268"/>
      <c r="AC82" s="268"/>
      <c r="AD82" s="268"/>
      <c r="AE82" s="268"/>
      <c r="AL82" s="268"/>
      <c r="AM82" s="343"/>
      <c r="AN82" s="343"/>
      <c r="AO82" s="268"/>
      <c r="AP82" s="268"/>
      <c r="AQ82" s="268"/>
      <c r="AR82" s="268"/>
      <c r="AS82" s="268"/>
    </row>
    <row r="83" spans="1:45" x14ac:dyDescent="0.3">
      <c r="A83" s="433"/>
      <c r="B83" s="433"/>
      <c r="C83" s="433"/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3"/>
      <c r="O83" s="433"/>
      <c r="Q83" s="275"/>
      <c r="R83" s="268"/>
      <c r="AB83" s="268"/>
      <c r="AC83" s="268"/>
      <c r="AD83" s="268"/>
      <c r="AE83" s="268"/>
      <c r="AL83" s="268"/>
      <c r="AM83" s="343"/>
      <c r="AN83" s="343"/>
      <c r="AO83" s="268"/>
      <c r="AP83" s="268"/>
      <c r="AQ83" s="268"/>
      <c r="AR83" s="268"/>
      <c r="AS83" s="268"/>
    </row>
    <row r="84" spans="1:45" x14ac:dyDescent="0.3">
      <c r="A84" s="433"/>
      <c r="B84" s="433"/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</row>
    <row r="85" spans="1:45" x14ac:dyDescent="0.3">
      <c r="A85" s="433"/>
      <c r="B85" s="433"/>
      <c r="C85" s="433"/>
      <c r="D85" s="433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</row>
    <row r="87" spans="1:45" ht="14.25" customHeight="1" x14ac:dyDescent="0.3"/>
  </sheetData>
  <sheetProtection algorithmName="SHA-512" hashValue="AcJMkis+AkJdp30m2bibd8s0ttzwgNRs8ZuKfSM/I5Ua2pH2zh1Z9NPslQf5gpZ5tiAVRx4FBksdSE96AEPaOg==" saltValue="p6S5GgTPNu+oQKMyhRIFzQ==" spinCount="100000" sheet="1" objects="1" scenarios="1" selectLockedCells="1"/>
  <mergeCells count="33">
    <mergeCell ref="Q62:Q65"/>
    <mergeCell ref="Q14:Q15"/>
    <mergeCell ref="O11:P11"/>
    <mergeCell ref="B62:P65"/>
    <mergeCell ref="K23:N23"/>
    <mergeCell ref="B61:P61"/>
    <mergeCell ref="O20:P20"/>
    <mergeCell ref="K12:N12"/>
    <mergeCell ref="O23:P23"/>
    <mergeCell ref="M58:O58"/>
    <mergeCell ref="K39:P41"/>
    <mergeCell ref="K44:P46"/>
    <mergeCell ref="K35:P37"/>
    <mergeCell ref="D15:E15"/>
    <mergeCell ref="K22:N22"/>
    <mergeCell ref="K20:N20"/>
    <mergeCell ref="O22:P22"/>
    <mergeCell ref="O19:P19"/>
    <mergeCell ref="K11:N11"/>
    <mergeCell ref="K19:N19"/>
    <mergeCell ref="C4:E4"/>
    <mergeCell ref="O6:P6"/>
    <mergeCell ref="F6:N6"/>
    <mergeCell ref="D13:E13"/>
    <mergeCell ref="K13:N13"/>
    <mergeCell ref="K8:P9"/>
    <mergeCell ref="K10:N10"/>
    <mergeCell ref="T9:V10"/>
    <mergeCell ref="O12:P12"/>
    <mergeCell ref="O13:P13"/>
    <mergeCell ref="K14:P15"/>
    <mergeCell ref="O10:P10"/>
    <mergeCell ref="Q8:Q9"/>
  </mergeCells>
  <phoneticPr fontId="13" type="noConversion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E87"/>
  <sheetViews>
    <sheetView workbookViewId="0">
      <selection activeCell="E9" sqref="E9"/>
    </sheetView>
  </sheetViews>
  <sheetFormatPr baseColWidth="10" defaultColWidth="11" defaultRowHeight="14.4" x14ac:dyDescent="0.3"/>
  <cols>
    <col min="1" max="1" width="11" style="251" customWidth="1"/>
    <col min="2" max="2" width="5.69921875" style="251" customWidth="1"/>
    <col min="3" max="3" width="9.69921875" style="251" customWidth="1"/>
    <col min="4" max="5" width="7.19921875" style="251" customWidth="1"/>
    <col min="6" max="6" width="4.69921875" style="251" customWidth="1"/>
    <col min="7" max="7" width="6.69921875" style="251" customWidth="1"/>
    <col min="8" max="8" width="8.69921875" style="251" customWidth="1"/>
    <col min="9" max="9" width="7.69921875" style="251" customWidth="1"/>
    <col min="10" max="10" width="5.69921875" style="251" customWidth="1"/>
    <col min="11" max="11" width="9.69921875" style="251" customWidth="1"/>
    <col min="12" max="12" width="3.69921875" style="251" customWidth="1"/>
    <col min="13" max="13" width="4.69921875" style="251" customWidth="1"/>
    <col min="14" max="14" width="2.69921875" style="251" customWidth="1"/>
    <col min="15" max="15" width="4.69921875" style="251" customWidth="1"/>
    <col min="16" max="16" width="12.19921875" style="251" customWidth="1"/>
    <col min="17" max="17" width="56.19921875" style="252" customWidth="1"/>
    <col min="18" max="18" width="6" style="251" customWidth="1"/>
    <col min="19" max="22" width="7.69921875" style="251" customWidth="1"/>
    <col min="23" max="23" width="3.19921875" style="251" customWidth="1"/>
    <col min="24" max="30" width="7.69921875" style="251" customWidth="1"/>
    <col min="31" max="31" width="3.19921875" style="251" customWidth="1"/>
    <col min="32" max="33" width="7.69921875" style="251" customWidth="1"/>
    <col min="34" max="34" width="3.19921875" style="251" customWidth="1"/>
    <col min="35" max="37" width="7.69921875" style="251" customWidth="1"/>
    <col min="38" max="38" width="3.19921875" style="251" customWidth="1"/>
    <col min="39" max="40" width="7.69921875" style="334" customWidth="1"/>
    <col min="41" max="41" width="2.69921875" style="251" customWidth="1"/>
    <col min="42" max="42" width="10.19921875" style="251" customWidth="1"/>
    <col min="43" max="16384" width="11" style="251"/>
  </cols>
  <sheetData>
    <row r="1" spans="1:57" ht="24.75" customHeight="1" x14ac:dyDescent="0.3"/>
    <row r="2" spans="1:57" ht="21.75" customHeight="1" x14ac:dyDescent="0.4">
      <c r="B2" s="339" t="s">
        <v>57</v>
      </c>
      <c r="C2" s="339"/>
      <c r="D2" s="339"/>
      <c r="E2" s="339"/>
      <c r="F2" s="339"/>
      <c r="G2" s="339"/>
      <c r="H2" s="339"/>
      <c r="I2" s="339"/>
      <c r="J2" s="340"/>
      <c r="K2" s="340"/>
      <c r="L2" s="340"/>
      <c r="M2" s="340"/>
      <c r="N2" s="340"/>
      <c r="O2" s="340"/>
      <c r="P2" s="340"/>
      <c r="Q2" s="253" t="s">
        <v>88</v>
      </c>
    </row>
    <row r="3" spans="1:57" ht="21.75" customHeight="1" x14ac:dyDescent="0.4">
      <c r="B3" s="341" t="s">
        <v>297</v>
      </c>
      <c r="C3" s="339"/>
      <c r="D3" s="339"/>
      <c r="E3" s="339"/>
      <c r="F3" s="339"/>
      <c r="G3" s="339"/>
      <c r="H3" s="339"/>
      <c r="I3" s="339"/>
      <c r="J3" s="340"/>
      <c r="K3" s="340"/>
      <c r="L3" s="340"/>
      <c r="M3" s="340"/>
      <c r="N3" s="340"/>
      <c r="O3" s="340"/>
      <c r="P3" s="340"/>
      <c r="Q3" s="254"/>
    </row>
    <row r="4" spans="1:57" s="250" customFormat="1" x14ac:dyDescent="0.3">
      <c r="B4" s="256">
        <f ca="1">'data entry &amp; rating calculation'!B4</f>
        <v>29</v>
      </c>
      <c r="C4" s="594" t="s">
        <v>82</v>
      </c>
      <c r="D4" s="594"/>
      <c r="E4" s="595"/>
      <c r="Q4" s="275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343"/>
      <c r="AN4" s="343"/>
      <c r="AO4" s="268"/>
      <c r="AP4" s="268"/>
      <c r="AQ4" s="268"/>
      <c r="AR4" s="268"/>
      <c r="AS4" s="268"/>
    </row>
    <row r="5" spans="1:57" s="250" customFormat="1" ht="5.25" customHeight="1" thickBot="1" x14ac:dyDescent="0.35">
      <c r="B5" s="344"/>
      <c r="C5" s="345"/>
      <c r="D5" s="345"/>
      <c r="E5" s="345"/>
      <c r="Q5" s="275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343"/>
      <c r="AN5" s="343"/>
      <c r="AO5" s="268"/>
      <c r="AP5" s="268"/>
      <c r="AQ5" s="268"/>
      <c r="AR5" s="268"/>
      <c r="AS5" s="268"/>
    </row>
    <row r="6" spans="1:57" s="250" customFormat="1" ht="25.5" customHeight="1" thickBot="1" x14ac:dyDescent="0.55000000000000004">
      <c r="B6" s="346" t="s">
        <v>138</v>
      </c>
      <c r="C6" s="347"/>
      <c r="F6" s="598" t="s">
        <v>39</v>
      </c>
      <c r="G6" s="599"/>
      <c r="H6" s="599"/>
      <c r="I6" s="599"/>
      <c r="J6" s="599"/>
      <c r="K6" s="599"/>
      <c r="L6" s="599"/>
      <c r="M6" s="599"/>
      <c r="N6" s="600"/>
      <c r="O6" s="596">
        <f>'data entry &amp; rating calculation'!G6</f>
        <v>2345</v>
      </c>
      <c r="P6" s="597"/>
      <c r="Q6" s="348" t="s">
        <v>89</v>
      </c>
      <c r="R6" s="349"/>
      <c r="S6" s="349"/>
      <c r="T6" s="268"/>
      <c r="U6" s="350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343"/>
      <c r="AN6" s="343"/>
      <c r="AO6" s="268"/>
      <c r="AP6" s="268"/>
      <c r="AQ6" s="268"/>
      <c r="AR6" s="268"/>
      <c r="AS6" s="268"/>
    </row>
    <row r="7" spans="1:57" s="250" customFormat="1" ht="7.5" customHeight="1" x14ac:dyDescent="0.3">
      <c r="Q7" s="275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L7" s="268"/>
      <c r="AM7" s="343"/>
      <c r="AN7" s="343"/>
      <c r="AO7" s="268"/>
      <c r="AP7" s="351"/>
      <c r="AQ7" s="351"/>
      <c r="AR7" s="351"/>
      <c r="AS7" s="351"/>
      <c r="AT7" s="351"/>
      <c r="AU7" s="351"/>
      <c r="AV7" s="351"/>
      <c r="AW7" s="351"/>
      <c r="AX7" s="351"/>
      <c r="AY7" s="351"/>
      <c r="AZ7" s="351"/>
      <c r="BA7" s="351"/>
      <c r="BB7" s="351"/>
      <c r="BC7" s="351"/>
      <c r="BD7" s="351"/>
      <c r="BE7" s="351"/>
    </row>
    <row r="8" spans="1:57" s="250" customFormat="1" ht="15" customHeight="1" thickBot="1" x14ac:dyDescent="0.3">
      <c r="A8" s="352"/>
      <c r="D8" s="284"/>
      <c r="E8" s="353"/>
      <c r="K8" s="605" t="str">
        <f>'sail maker guidance'!B5</f>
        <v>Guide measurements for sail makers and Equipment Inspectors :</v>
      </c>
      <c r="L8" s="606"/>
      <c r="M8" s="606"/>
      <c r="N8" s="606"/>
      <c r="O8" s="606"/>
      <c r="P8" s="607"/>
      <c r="Q8" s="588" t="s">
        <v>95</v>
      </c>
      <c r="R8" s="268"/>
      <c r="S8" s="268"/>
      <c r="T8" s="354" t="s">
        <v>24</v>
      </c>
      <c r="U8" s="355"/>
      <c r="V8" s="356"/>
      <c r="X8" s="357" t="s">
        <v>41</v>
      </c>
      <c r="Y8" s="357"/>
      <c r="Z8" s="357"/>
      <c r="AB8" s="268"/>
      <c r="AC8" s="268"/>
      <c r="AD8" s="268"/>
      <c r="AE8" s="268"/>
      <c r="AF8" s="357" t="s">
        <v>40</v>
      </c>
      <c r="AG8" s="357"/>
      <c r="AH8" s="268"/>
      <c r="AI8" s="357" t="s">
        <v>42</v>
      </c>
      <c r="AJ8" s="357"/>
      <c r="AK8" s="357"/>
      <c r="AL8" s="268"/>
      <c r="AM8" s="357" t="s">
        <v>106</v>
      </c>
      <c r="AN8" s="357"/>
      <c r="AO8" s="268"/>
      <c r="AP8" s="358" t="s">
        <v>137</v>
      </c>
      <c r="AQ8" s="359"/>
      <c r="AR8" s="359"/>
      <c r="AS8" s="359"/>
      <c r="AT8" s="359"/>
      <c r="AU8" s="359"/>
      <c r="AV8" s="359"/>
      <c r="AX8" s="351"/>
      <c r="AY8" s="351"/>
      <c r="AZ8" s="351"/>
      <c r="BA8" s="351"/>
      <c r="BB8" s="351"/>
      <c r="BC8" s="351"/>
      <c r="BD8" s="351"/>
      <c r="BE8" s="351"/>
    </row>
    <row r="9" spans="1:57" s="250" customFormat="1" ht="15.75" customHeight="1" thickBot="1" x14ac:dyDescent="0.35">
      <c r="A9" s="352" t="str">
        <f>IF(AK9&gt;0,"error","")</f>
        <v/>
      </c>
      <c r="D9" s="277" t="s">
        <v>8</v>
      </c>
      <c r="E9" s="360">
        <v>50</v>
      </c>
      <c r="K9" s="608"/>
      <c r="L9" s="609"/>
      <c r="M9" s="609"/>
      <c r="N9" s="609"/>
      <c r="O9" s="609"/>
      <c r="P9" s="610"/>
      <c r="Q9" s="588"/>
      <c r="R9" s="268"/>
      <c r="S9" s="268"/>
      <c r="T9" s="574" t="s">
        <v>37</v>
      </c>
      <c r="U9" s="575"/>
      <c r="V9" s="576"/>
      <c r="AB9" s="268"/>
      <c r="AC9" s="268"/>
      <c r="AD9" s="268"/>
      <c r="AE9" s="268"/>
      <c r="AF9" s="361" t="s">
        <v>33</v>
      </c>
      <c r="AG9" s="362">
        <f ca="1">AG14-AG15+E9+E46</f>
        <v>1790</v>
      </c>
      <c r="AH9" s="268"/>
      <c r="AI9" s="363">
        <f>E9</f>
        <v>50</v>
      </c>
      <c r="AJ9" s="364">
        <f t="shared" ref="AJ9:AJ20" si="0">INT(AI9)</f>
        <v>50</v>
      </c>
      <c r="AK9" s="365">
        <f t="shared" ref="AK9:AK20" si="1">IF(AI9&gt;AJ9,1,0)</f>
        <v>0</v>
      </c>
      <c r="AL9" s="268"/>
      <c r="AM9" s="363">
        <f>ROUNDUP(E9,0)</f>
        <v>50</v>
      </c>
      <c r="AN9" s="365"/>
      <c r="AO9" s="268"/>
      <c r="AP9" s="260"/>
      <c r="AQ9" s="366" t="s">
        <v>128</v>
      </c>
      <c r="AR9" s="366"/>
      <c r="AS9" s="366" t="s">
        <v>130</v>
      </c>
      <c r="AT9" s="366"/>
      <c r="AU9" s="366" t="s">
        <v>129</v>
      </c>
      <c r="AV9" s="367"/>
      <c r="AX9" s="351"/>
      <c r="AY9" s="351"/>
      <c r="AZ9" s="351"/>
      <c r="BA9" s="351"/>
      <c r="BB9" s="351"/>
      <c r="BC9" s="351"/>
      <c r="BD9" s="351"/>
      <c r="BE9" s="351"/>
    </row>
    <row r="10" spans="1:57" s="250" customFormat="1" ht="16.2" thickBot="1" x14ac:dyDescent="0.35">
      <c r="A10" s="352"/>
      <c r="D10" s="289"/>
      <c r="E10" s="294"/>
      <c r="J10" s="268"/>
      <c r="K10" s="611" t="s">
        <v>84</v>
      </c>
      <c r="L10" s="612"/>
      <c r="M10" s="612"/>
      <c r="N10" s="613"/>
      <c r="O10" s="580">
        <f ca="1">AG9</f>
        <v>1790</v>
      </c>
      <c r="P10" s="581"/>
      <c r="Q10" s="253" t="s">
        <v>29</v>
      </c>
      <c r="R10" s="268"/>
      <c r="S10" s="268"/>
      <c r="T10" s="577"/>
      <c r="U10" s="578"/>
      <c r="V10" s="579"/>
      <c r="AB10" s="268"/>
      <c r="AC10" s="268"/>
      <c r="AD10" s="268"/>
      <c r="AE10" s="268"/>
      <c r="AF10" s="368" t="s">
        <v>34</v>
      </c>
      <c r="AG10" s="369">
        <f ca="1">((AG14+E9)^2+E34^2)^0.5</f>
        <v>1684.6661390317074</v>
      </c>
      <c r="AH10" s="268"/>
      <c r="AI10" s="370">
        <f>E11</f>
        <v>12</v>
      </c>
      <c r="AJ10" s="371">
        <f t="shared" si="0"/>
        <v>12</v>
      </c>
      <c r="AK10" s="372">
        <f t="shared" si="1"/>
        <v>0</v>
      </c>
      <c r="AL10" s="268"/>
      <c r="AM10" s="373"/>
      <c r="AN10" s="372"/>
      <c r="AO10" s="268"/>
      <c r="AP10" s="374"/>
      <c r="AQ10" s="268" t="s">
        <v>1</v>
      </c>
      <c r="AR10" s="268" t="s">
        <v>125</v>
      </c>
      <c r="AS10" s="268" t="s">
        <v>1</v>
      </c>
      <c r="AT10" s="268" t="s">
        <v>125</v>
      </c>
      <c r="AU10" s="268" t="s">
        <v>1</v>
      </c>
      <c r="AV10" s="259" t="s">
        <v>125</v>
      </c>
      <c r="AX10" s="351"/>
      <c r="AY10" s="351"/>
      <c r="AZ10" s="351"/>
      <c r="BA10" s="351"/>
      <c r="BB10" s="351"/>
      <c r="BC10" s="351"/>
      <c r="BD10" s="351"/>
      <c r="BE10" s="351"/>
    </row>
    <row r="11" spans="1:57" s="250" customFormat="1" ht="16.2" thickBot="1" x14ac:dyDescent="0.35">
      <c r="A11" s="352" t="str">
        <f>IF(AK10&gt;0,"error","")</f>
        <v/>
      </c>
      <c r="B11" s="280"/>
      <c r="C11" s="375"/>
      <c r="D11" s="277" t="s">
        <v>2</v>
      </c>
      <c r="E11" s="360">
        <v>12</v>
      </c>
      <c r="J11" s="268"/>
      <c r="K11" s="591" t="s">
        <v>85</v>
      </c>
      <c r="L11" s="592"/>
      <c r="M11" s="592"/>
      <c r="N11" s="593"/>
      <c r="O11" s="580">
        <f ca="1">AG10</f>
        <v>1684.6661390317074</v>
      </c>
      <c r="P11" s="581"/>
      <c r="Q11" s="253" t="s">
        <v>30</v>
      </c>
      <c r="R11" s="268"/>
      <c r="S11" s="250" t="s">
        <v>69</v>
      </c>
      <c r="T11" s="376">
        <f t="shared" ref="T11:T21" ca="1" si="2">IF(OFFSET($C$33,-VALUE(RIGHT(S11,LEN(S11)-1))*2,0) &gt; 0, OFFSET($C$33,-VALUE(RIGHT(S11,LEN(S11)-1))*2,0), IF(OFFSET($C$33,-(VALUE(RIGHT(S11,LEN(S11)-1))-1)*2,0)&gt;0,$E$11,0))</f>
        <v>0</v>
      </c>
      <c r="U11" s="377">
        <f t="shared" ref="U11:U20" ca="1" si="3">IF(AND(T10&gt;0,T12&gt;0),(T10+T12)/2,T11)</f>
        <v>0</v>
      </c>
      <c r="V11" s="378" t="str">
        <f t="shared" ref="V11:V21" ca="1" si="4">IF(U11=0,"",IF(T11&lt;U11,"check","ok"))</f>
        <v/>
      </c>
      <c r="X11" s="361">
        <f t="shared" ref="X11:X21" ca="1" si="5">IF(T11=0,IF(T12&gt;0,X12+$E$9,X12),X12+200)</f>
        <v>1650</v>
      </c>
      <c r="Y11" s="364">
        <f t="shared" ref="Y11:Y17" ca="1" si="6">IF(T12=T11,0,T11)</f>
        <v>0</v>
      </c>
      <c r="Z11" s="379"/>
      <c r="AB11" s="268"/>
      <c r="AC11" s="268"/>
      <c r="AD11" s="268"/>
      <c r="AE11" s="268"/>
      <c r="AF11" s="368" t="s">
        <v>35</v>
      </c>
      <c r="AG11" s="369">
        <f>E34</f>
        <v>340</v>
      </c>
      <c r="AH11" s="268"/>
      <c r="AI11" s="370">
        <f>C13</f>
        <v>0</v>
      </c>
      <c r="AJ11" s="371">
        <f t="shared" si="0"/>
        <v>0</v>
      </c>
      <c r="AK11" s="372">
        <f t="shared" si="1"/>
        <v>0</v>
      </c>
      <c r="AL11" s="268"/>
      <c r="AM11" s="370">
        <f>ROUNDUP(E11,0)</f>
        <v>12</v>
      </c>
      <c r="AN11" s="372"/>
      <c r="AO11" s="268"/>
      <c r="AP11" s="374" t="s">
        <v>124</v>
      </c>
      <c r="AQ11" s="380">
        <f>$Y$22/2</f>
        <v>170</v>
      </c>
      <c r="AR11" s="380">
        <f ca="1">$X$11/2</f>
        <v>825</v>
      </c>
      <c r="AS11" s="380">
        <f ca="1">AQ13+($Y$22-AQ13)/2</f>
        <v>290.25641025641028</v>
      </c>
      <c r="AT11" s="380">
        <f ca="1">AR13/2</f>
        <v>419.76495726495716</v>
      </c>
      <c r="AU11" s="380">
        <f ca="1">AQ13/2</f>
        <v>120.25641025641028</v>
      </c>
      <c r="AV11" s="381">
        <f ca="1">AR13+(($X$11-AR13)/2)</f>
        <v>1244.764957264957</v>
      </c>
      <c r="AX11" s="351"/>
      <c r="AY11" s="351"/>
      <c r="AZ11" s="351"/>
      <c r="BA11" s="351"/>
      <c r="BB11" s="351"/>
      <c r="BC11" s="351"/>
      <c r="BD11" s="351"/>
      <c r="BE11" s="351"/>
    </row>
    <row r="12" spans="1:57" s="250" customFormat="1" ht="16.2" thickBot="1" x14ac:dyDescent="0.35">
      <c r="A12" s="382"/>
      <c r="B12" s="284"/>
      <c r="C12" s="353"/>
      <c r="D12" s="383"/>
      <c r="E12" s="317"/>
      <c r="K12" s="591" t="s">
        <v>86</v>
      </c>
      <c r="L12" s="592"/>
      <c r="M12" s="592"/>
      <c r="N12" s="593"/>
      <c r="O12" s="580">
        <f>AG11</f>
        <v>340</v>
      </c>
      <c r="P12" s="581"/>
      <c r="Q12" s="253" t="s">
        <v>29</v>
      </c>
      <c r="R12" s="268"/>
      <c r="S12" s="268" t="s">
        <v>68</v>
      </c>
      <c r="T12" s="376">
        <f t="shared" ca="1" si="2"/>
        <v>0</v>
      </c>
      <c r="U12" s="377">
        <f t="shared" ca="1" si="3"/>
        <v>0</v>
      </c>
      <c r="V12" s="378" t="str">
        <f t="shared" ca="1" si="4"/>
        <v/>
      </c>
      <c r="X12" s="368">
        <f t="shared" ca="1" si="5"/>
        <v>1650</v>
      </c>
      <c r="Y12" s="371">
        <f t="shared" ca="1" si="6"/>
        <v>0</v>
      </c>
      <c r="Z12" s="384">
        <f t="shared" ref="Z12:Z22" ca="1" si="7">Y12-Y11</f>
        <v>0</v>
      </c>
      <c r="AB12" s="268"/>
      <c r="AC12" s="268"/>
      <c r="AD12" s="268"/>
      <c r="AE12" s="268"/>
      <c r="AF12" s="368" t="s">
        <v>36</v>
      </c>
      <c r="AG12" s="369">
        <f>(AG11^2+(E46)^2)^0.5</f>
        <v>367.69552621700473</v>
      </c>
      <c r="AH12" s="268"/>
      <c r="AI12" s="370">
        <f>C15</f>
        <v>0</v>
      </c>
      <c r="AJ12" s="371">
        <f t="shared" si="0"/>
        <v>0</v>
      </c>
      <c r="AK12" s="372">
        <f t="shared" si="1"/>
        <v>0</v>
      </c>
      <c r="AL12" s="268"/>
      <c r="AM12" s="370"/>
      <c r="AN12" s="372"/>
      <c r="AO12" s="268"/>
      <c r="AP12" s="374" t="s">
        <v>126</v>
      </c>
      <c r="AQ12" s="380">
        <f ca="1">AQ11+COS(ATAN($Y$22/$X$11))*200</f>
        <v>365.88450931273155</v>
      </c>
      <c r="AR12" s="380">
        <f ca="1">AR11+SIN(ATAN($Y$22/$X$11))*200</f>
        <v>865.36408070686593</v>
      </c>
      <c r="AS12" s="380">
        <f ca="1">AS11+COS(ATAN(($Y$22-AQ13)/AR13))*200</f>
        <v>488.86672340931892</v>
      </c>
      <c r="AT12" s="380">
        <f ca="1">AT11+SIN(ATAN(($Y$22-AQ13)/AR13))*200</f>
        <v>443.30096179638861</v>
      </c>
      <c r="AU12" s="380">
        <f ca="1">AU11+COS(ATAN(AU11/($X$11-AV11)))*200</f>
        <v>311.99194545340254</v>
      </c>
      <c r="AV12" s="381">
        <f ca="1">AV11+SIN(ATAN(AU11/($X$11-AV11)))*200</f>
        <v>1301.6638548177475</v>
      </c>
      <c r="AX12" s="351"/>
      <c r="AY12" s="351"/>
      <c r="AZ12" s="351"/>
      <c r="BA12" s="351"/>
      <c r="BB12" s="351"/>
      <c r="BC12" s="351"/>
      <c r="BD12" s="351"/>
      <c r="BE12" s="351"/>
    </row>
    <row r="13" spans="1:57" s="250" customFormat="1" ht="17.25" customHeight="1" thickBot="1" x14ac:dyDescent="0.35">
      <c r="A13" s="352" t="str">
        <f>IF(AK11&gt;0,"error","")</f>
        <v/>
      </c>
      <c r="B13" s="277" t="s">
        <v>11</v>
      </c>
      <c r="C13" s="360"/>
      <c r="D13" s="601"/>
      <c r="E13" s="602"/>
      <c r="F13" s="270" t="s">
        <v>352</v>
      </c>
      <c r="G13" s="311">
        <f t="array" aca="1" ref="G13" ca="1">INDIRECT("C"&amp;MIN(IF(C11:C31&gt;0,(ROW(C11:C31)))))</f>
        <v>80</v>
      </c>
      <c r="K13" s="603" t="s">
        <v>31</v>
      </c>
      <c r="L13" s="604"/>
      <c r="M13" s="604"/>
      <c r="N13" s="604"/>
      <c r="O13" s="580">
        <f>AG12</f>
        <v>367.69552621700473</v>
      </c>
      <c r="P13" s="581"/>
      <c r="Q13" s="253" t="s">
        <v>31</v>
      </c>
      <c r="R13" s="268"/>
      <c r="S13" s="250" t="s">
        <v>67</v>
      </c>
      <c r="T13" s="376">
        <f t="shared" ca="1" si="2"/>
        <v>0</v>
      </c>
      <c r="U13" s="377">
        <f t="shared" ca="1" si="3"/>
        <v>0</v>
      </c>
      <c r="V13" s="378" t="str">
        <f t="shared" ca="1" si="4"/>
        <v/>
      </c>
      <c r="X13" s="368">
        <f t="shared" ca="1" si="5"/>
        <v>1650</v>
      </c>
      <c r="Y13" s="371">
        <f t="shared" ca="1" si="6"/>
        <v>0</v>
      </c>
      <c r="Z13" s="384">
        <f t="shared" ca="1" si="7"/>
        <v>0</v>
      </c>
      <c r="AB13" s="268"/>
      <c r="AC13" s="268"/>
      <c r="AD13" s="268"/>
      <c r="AE13" s="268"/>
      <c r="AF13" s="368" t="s">
        <v>107</v>
      </c>
      <c r="AG13" s="385">
        <f>57.3*ASIN(AG11/AG12)</f>
        <v>67.624845921470111</v>
      </c>
      <c r="AH13" s="268"/>
      <c r="AI13" s="370">
        <f>C17</f>
        <v>0</v>
      </c>
      <c r="AJ13" s="371">
        <f t="shared" si="0"/>
        <v>0</v>
      </c>
      <c r="AK13" s="372">
        <f t="shared" si="1"/>
        <v>0</v>
      </c>
      <c r="AL13" s="268"/>
      <c r="AM13" s="370">
        <f>ROUNDUP(C13,0)</f>
        <v>0</v>
      </c>
      <c r="AN13" s="384"/>
      <c r="AO13" s="268"/>
      <c r="AP13" s="374" t="s">
        <v>127</v>
      </c>
      <c r="AQ13" s="380">
        <f ca="1">(INTERCEPT(AR11:AR12,AQ11:AQ12)-INTERCEPT(OFFSET($X$22,-AR15,0):OFFSET($X$22,-(AR16+1),0),OFFSET($Y$22,-AR15,0):OFFSET($Y$22,-(AR16+1),0)))/(SLOPE(OFFSET($X$22,-AR15,0):OFFSET($X$22,-(AR16+1),0),OFFSET($Y$22,-AR15,0):OFFSET($Y$22,-(AR16+1),0))-SLOPE(AR11:AR12,AQ11:AQ12))</f>
        <v>240.51282051282055</v>
      </c>
      <c r="AR13" s="380">
        <f ca="1">SLOPE(OFFSET($X$22,-AR15,0):OFFSET($X$22,-(AR16+1),0),OFFSET($Y$22,-AR15,0):OFFSET($Y$22,-(AR16+1),0))*AQ13+INTERCEPT(OFFSET($X$22,-AR15,0):OFFSET($X$22,-(AR16+1),0),OFFSET($Y$22,-AR15,0):OFFSET($Y$22,-(AR16+1),0))</f>
        <v>839.52991452991432</v>
      </c>
      <c r="AS13" s="380">
        <f ca="1">(INTERCEPT(AT11:AT12,AS11:AS12)-INTERCEPT(OFFSET($X$22,-AT15,0):OFFSET($X$22,-(AT16+1),0),OFFSET($Y$22,-AT15,0):OFFSET($Y$22,-(AT16+1),0)))/(SLOPE(OFFSET($X$22,-AT15,0):OFFSET($X$22,-(AT16+1),0),OFFSET($Y$22,-AT15,0):OFFSET($Y$22,-(AT16+1),0))-SLOPE(AT11:AT12,AS11:AS12))</f>
        <v>312.85793580190386</v>
      </c>
      <c r="AT13" s="380">
        <f ca="1">SLOPE(OFFSET($X$22,-AT15,0):OFFSET($X$22,-(AT16+1),0),OFFSET($Y$22,-AT15,0):OFFSET($Y$22,-(AT16+1),0))*AS13+INTERCEPT(OFFSET($X$22,-AT15,0):OFFSET($X$22,-(AT16+1),0),OFFSET($Y$22,-AT15,0):OFFSET($Y$22,-(AT16+1),0))</f>
        <v>422.44331570068698</v>
      </c>
      <c r="AU13" s="380">
        <f ca="1">(INTERCEPT(AV11:AV12,AU11:AU12)-INTERCEPT(OFFSET($X$22,-AV15,0):OFFSET($X$22,-(AV16+1),0),OFFSET($Y$22,-AV15,0):OFFSET($Y$22,-(AV16+1),0)))/(SLOPE(OFFSET($X$22,-AV15,0):OFFSET($X$22,-(AV16+1),0),OFFSET($Y$22,-AV15,0):OFFSET($Y$22,-(AV16+1),0))-SLOPE(AV11:AV12,AU11:AU12))</f>
        <v>129.55461358163029</v>
      </c>
      <c r="AV13" s="381">
        <f ca="1">SLOPE(OFFSET($X$22,-AV15,0):OFFSET($X$22,-(AV16+1),0),OFFSET($Y$22,-AV15,0):OFFSET($Y$22,-(AV16+1),0))*AU13+INTERCEPT(OFFSET($X$22,-AV15,0):OFFSET($X$22,-(AV16+1),0),OFFSET($Y$22,-AV15,0):OFFSET($Y$22,-(AV16+1),0))</f>
        <v>1247.524265902676</v>
      </c>
      <c r="AX13" s="351"/>
      <c r="AY13" s="351"/>
      <c r="AZ13" s="351"/>
      <c r="BA13" s="351"/>
      <c r="BB13" s="351"/>
      <c r="BC13" s="351"/>
      <c r="BD13" s="351"/>
      <c r="BE13" s="351"/>
    </row>
    <row r="14" spans="1:57" s="250" customFormat="1" ht="15" thickBot="1" x14ac:dyDescent="0.35">
      <c r="A14" s="382"/>
      <c r="B14" s="289"/>
      <c r="C14" s="290"/>
      <c r="D14" s="383"/>
      <c r="E14" s="317"/>
      <c r="G14" s="386"/>
      <c r="K14" s="582" t="str">
        <f>'sail maker guidance'!B6</f>
        <v>NB :  These dimensions are approximate and for guidance only</v>
      </c>
      <c r="L14" s="583"/>
      <c r="M14" s="583"/>
      <c r="N14" s="583"/>
      <c r="O14" s="583"/>
      <c r="P14" s="584"/>
      <c r="Q14" s="588" t="s">
        <v>96</v>
      </c>
      <c r="R14" s="268"/>
      <c r="S14" s="268" t="s">
        <v>66</v>
      </c>
      <c r="T14" s="377">
        <f t="shared" ca="1" si="2"/>
        <v>12</v>
      </c>
      <c r="U14" s="377">
        <f t="shared" ca="1" si="3"/>
        <v>12</v>
      </c>
      <c r="V14" s="378" t="str">
        <f t="shared" ca="1" si="4"/>
        <v>ok</v>
      </c>
      <c r="X14" s="368">
        <f t="shared" ca="1" si="5"/>
        <v>1600</v>
      </c>
      <c r="Y14" s="371">
        <f t="shared" ca="1" si="6"/>
        <v>12</v>
      </c>
      <c r="Z14" s="384">
        <f t="shared" ca="1" si="7"/>
        <v>12</v>
      </c>
      <c r="AB14" s="268"/>
      <c r="AC14" s="268"/>
      <c r="AD14" s="268"/>
      <c r="AE14" s="268"/>
      <c r="AF14" s="368"/>
      <c r="AG14" s="387">
        <f ca="1">MAX(AG17:AG28)</f>
        <v>1600</v>
      </c>
      <c r="AH14" s="268"/>
      <c r="AI14" s="370">
        <f>C19</f>
        <v>80</v>
      </c>
      <c r="AJ14" s="371">
        <f t="shared" si="0"/>
        <v>80</v>
      </c>
      <c r="AK14" s="372">
        <f t="shared" si="1"/>
        <v>0</v>
      </c>
      <c r="AL14" s="268"/>
      <c r="AM14" s="370"/>
      <c r="AN14" s="372"/>
      <c r="AO14" s="268"/>
      <c r="AP14" s="374"/>
      <c r="AQ14" s="388"/>
      <c r="AR14" s="388"/>
      <c r="AS14" s="388"/>
      <c r="AT14" s="388"/>
      <c r="AU14" s="388"/>
      <c r="AV14" s="389"/>
      <c r="AX14" s="351"/>
      <c r="AY14" s="351"/>
      <c r="AZ14" s="351"/>
      <c r="BA14" s="351"/>
      <c r="BB14" s="351"/>
      <c r="BC14" s="351"/>
      <c r="BD14" s="351"/>
      <c r="BE14" s="351"/>
    </row>
    <row r="15" spans="1:57" s="250" customFormat="1" ht="15" thickBot="1" x14ac:dyDescent="0.35">
      <c r="A15" s="352" t="str">
        <f>IF(AK12&gt;0,"error","")</f>
        <v/>
      </c>
      <c r="B15" s="277" t="s">
        <v>12</v>
      </c>
      <c r="C15" s="360"/>
      <c r="D15" s="601"/>
      <c r="E15" s="602"/>
      <c r="K15" s="585"/>
      <c r="L15" s="586"/>
      <c r="M15" s="586"/>
      <c r="N15" s="586"/>
      <c r="O15" s="586"/>
      <c r="P15" s="587"/>
      <c r="Q15" s="588"/>
      <c r="R15" s="268"/>
      <c r="S15" s="268" t="s">
        <v>65</v>
      </c>
      <c r="T15" s="377">
        <f t="shared" ca="1" si="2"/>
        <v>80</v>
      </c>
      <c r="U15" s="377">
        <f t="shared" ca="1" si="3"/>
        <v>78.5</v>
      </c>
      <c r="V15" s="378" t="str">
        <f t="shared" ca="1" si="4"/>
        <v>ok</v>
      </c>
      <c r="X15" s="368">
        <f t="shared" ca="1" si="5"/>
        <v>1400</v>
      </c>
      <c r="Y15" s="371">
        <f t="shared" ca="1" si="6"/>
        <v>80</v>
      </c>
      <c r="Z15" s="384">
        <f t="shared" ca="1" si="7"/>
        <v>68</v>
      </c>
      <c r="AB15" s="268"/>
      <c r="AC15" s="268"/>
      <c r="AD15" s="268"/>
      <c r="AE15" s="268"/>
      <c r="AF15" s="368"/>
      <c r="AG15" s="387">
        <f ca="1">MIN(AG17:AG28)</f>
        <v>0</v>
      </c>
      <c r="AH15" s="268"/>
      <c r="AI15" s="370">
        <f>C21</f>
        <v>145</v>
      </c>
      <c r="AJ15" s="371">
        <f t="shared" si="0"/>
        <v>145</v>
      </c>
      <c r="AK15" s="372">
        <f t="shared" si="1"/>
        <v>0</v>
      </c>
      <c r="AL15" s="268"/>
      <c r="AM15" s="370">
        <f>ROUNDUP(C15,0)</f>
        <v>0</v>
      </c>
      <c r="AN15" s="372"/>
      <c r="AO15" s="268"/>
      <c r="AP15" s="374" t="s">
        <v>131</v>
      </c>
      <c r="AQ15" s="268"/>
      <c r="AR15" s="268">
        <f ca="1">TRUNC(AR11/200)</f>
        <v>4</v>
      </c>
      <c r="AS15" s="268"/>
      <c r="AT15" s="268">
        <f ca="1">TRUNC(AT11/200)</f>
        <v>2</v>
      </c>
      <c r="AU15" s="268"/>
      <c r="AV15" s="259">
        <f ca="1">TRUNC(AV11/200)</f>
        <v>6</v>
      </c>
      <c r="AX15" s="351"/>
      <c r="AY15" s="351"/>
      <c r="AZ15" s="351"/>
      <c r="BA15" s="351"/>
      <c r="BB15" s="351"/>
      <c r="BC15" s="351"/>
      <c r="BD15" s="351"/>
      <c r="BE15" s="351"/>
    </row>
    <row r="16" spans="1:57" s="250" customFormat="1" ht="15" thickBot="1" x14ac:dyDescent="0.35">
      <c r="A16" s="382"/>
      <c r="B16" s="289"/>
      <c r="C16" s="294"/>
      <c r="K16" s="318"/>
      <c r="Q16" s="275"/>
      <c r="R16" s="268"/>
      <c r="S16" s="268" t="s">
        <v>64</v>
      </c>
      <c r="T16" s="377">
        <f t="shared" ca="1" si="2"/>
        <v>145</v>
      </c>
      <c r="U16" s="377">
        <f t="shared" ca="1" si="3"/>
        <v>141</v>
      </c>
      <c r="V16" s="378" t="str">
        <f t="shared" ca="1" si="4"/>
        <v>ok</v>
      </c>
      <c r="X16" s="368">
        <f t="shared" ca="1" si="5"/>
        <v>1200</v>
      </c>
      <c r="Y16" s="371">
        <f t="shared" ca="1" si="6"/>
        <v>145</v>
      </c>
      <c r="Z16" s="384">
        <f t="shared" ca="1" si="7"/>
        <v>65</v>
      </c>
      <c r="AB16" s="268"/>
      <c r="AC16" s="268"/>
      <c r="AD16" s="268"/>
      <c r="AE16" s="268"/>
      <c r="AF16" s="368"/>
      <c r="AG16" s="390"/>
      <c r="AH16" s="268"/>
      <c r="AI16" s="370">
        <f>C23</f>
        <v>202</v>
      </c>
      <c r="AJ16" s="371">
        <f t="shared" si="0"/>
        <v>202</v>
      </c>
      <c r="AK16" s="372">
        <f t="shared" si="1"/>
        <v>0</v>
      </c>
      <c r="AL16" s="268"/>
      <c r="AM16" s="370"/>
      <c r="AN16" s="372"/>
      <c r="AO16" s="268"/>
      <c r="AP16" s="374" t="s">
        <v>132</v>
      </c>
      <c r="AQ16" s="268"/>
      <c r="AR16" s="388">
        <f ca="1">TRUNC(AR11/200)</f>
        <v>4</v>
      </c>
      <c r="AS16" s="268"/>
      <c r="AT16" s="388">
        <f ca="1">TRUNC(AT11/200)</f>
        <v>2</v>
      </c>
      <c r="AU16" s="268"/>
      <c r="AV16" s="259">
        <f ca="1">TRUNC(AV11/200)</f>
        <v>6</v>
      </c>
      <c r="AX16" s="351"/>
      <c r="AY16" s="351"/>
      <c r="AZ16" s="351"/>
      <c r="BA16" s="351"/>
      <c r="BB16" s="351"/>
      <c r="BC16" s="351"/>
      <c r="BD16" s="351"/>
      <c r="BE16" s="351"/>
    </row>
    <row r="17" spans="1:57" s="250" customFormat="1" ht="16.2" thickBot="1" x14ac:dyDescent="0.35">
      <c r="A17" s="352" t="str">
        <f>IF(AK13&gt;0,"error","")</f>
        <v/>
      </c>
      <c r="B17" s="277" t="s">
        <v>13</v>
      </c>
      <c r="C17" s="360"/>
      <c r="K17" s="391" t="str">
        <f>'sail maker guidance'!H19</f>
        <v>To maximise sail area</v>
      </c>
      <c r="Q17" s="253" t="s">
        <v>99</v>
      </c>
      <c r="R17" s="268"/>
      <c r="S17" s="268" t="s">
        <v>63</v>
      </c>
      <c r="T17" s="377">
        <f t="shared" ca="1" si="2"/>
        <v>202</v>
      </c>
      <c r="U17" s="377">
        <f t="shared" ca="1" si="3"/>
        <v>197.5</v>
      </c>
      <c r="V17" s="378" t="str">
        <f t="shared" ca="1" si="4"/>
        <v>ok</v>
      </c>
      <c r="X17" s="368">
        <f t="shared" ca="1" si="5"/>
        <v>1000</v>
      </c>
      <c r="Y17" s="371">
        <f t="shared" ca="1" si="6"/>
        <v>202</v>
      </c>
      <c r="Z17" s="384">
        <f t="shared" ca="1" si="7"/>
        <v>57</v>
      </c>
      <c r="AB17" s="268"/>
      <c r="AC17" s="268"/>
      <c r="AD17" s="268"/>
      <c r="AE17" s="268"/>
      <c r="AF17" s="373">
        <f t="shared" ref="AF17:AF28" ca="1" si="8">IF(Y11&gt;0,1,0)</f>
        <v>0</v>
      </c>
      <c r="AG17" s="372">
        <f t="shared" ref="AG17:AG28" ca="1" si="9">AF17*X11</f>
        <v>0</v>
      </c>
      <c r="AH17" s="268"/>
      <c r="AI17" s="370">
        <f>C25</f>
        <v>250</v>
      </c>
      <c r="AJ17" s="371">
        <f t="shared" si="0"/>
        <v>250</v>
      </c>
      <c r="AK17" s="372">
        <f t="shared" si="1"/>
        <v>0</v>
      </c>
      <c r="AL17" s="268"/>
      <c r="AM17" s="370">
        <f>ROUNDUP(C17,0)</f>
        <v>0</v>
      </c>
      <c r="AN17" s="372"/>
      <c r="AO17" s="268"/>
      <c r="AP17" s="374"/>
      <c r="AQ17" s="268"/>
      <c r="AR17" s="330"/>
      <c r="AS17" s="330"/>
      <c r="AT17" s="330"/>
      <c r="AU17" s="330"/>
      <c r="AV17" s="392"/>
      <c r="AX17" s="351"/>
      <c r="AY17" s="351"/>
      <c r="AZ17" s="351"/>
      <c r="BA17" s="351"/>
      <c r="BB17" s="351"/>
      <c r="BC17" s="351"/>
      <c r="BD17" s="351"/>
      <c r="BE17" s="351"/>
    </row>
    <row r="18" spans="1:57" s="250" customFormat="1" ht="16.2" thickBot="1" x14ac:dyDescent="0.35">
      <c r="A18" s="382"/>
      <c r="B18" s="289"/>
      <c r="C18" s="294"/>
      <c r="K18" s="391" t="s">
        <v>80</v>
      </c>
      <c r="Q18" s="253" t="s">
        <v>80</v>
      </c>
      <c r="R18" s="268"/>
      <c r="S18" s="268" t="s">
        <v>62</v>
      </c>
      <c r="T18" s="377">
        <f t="shared" ca="1" si="2"/>
        <v>250</v>
      </c>
      <c r="U18" s="377">
        <f t="shared" ca="1" si="3"/>
        <v>245</v>
      </c>
      <c r="V18" s="378" t="str">
        <f t="shared" ca="1" si="4"/>
        <v>ok</v>
      </c>
      <c r="X18" s="368">
        <f t="shared" ca="1" si="5"/>
        <v>800</v>
      </c>
      <c r="Y18" s="371">
        <f ca="1">T18</f>
        <v>250</v>
      </c>
      <c r="Z18" s="384">
        <f t="shared" ca="1" si="7"/>
        <v>48</v>
      </c>
      <c r="AB18" s="268"/>
      <c r="AC18" s="268"/>
      <c r="AD18" s="268"/>
      <c r="AE18" s="268"/>
      <c r="AF18" s="373">
        <f t="shared" ca="1" si="8"/>
        <v>0</v>
      </c>
      <c r="AG18" s="372">
        <f t="shared" ca="1" si="9"/>
        <v>0</v>
      </c>
      <c r="AH18" s="268"/>
      <c r="AI18" s="370">
        <f>C27</f>
        <v>288</v>
      </c>
      <c r="AJ18" s="371">
        <f t="shared" si="0"/>
        <v>288</v>
      </c>
      <c r="AK18" s="372">
        <f t="shared" si="1"/>
        <v>0</v>
      </c>
      <c r="AL18" s="268"/>
      <c r="AM18" s="370"/>
      <c r="AN18" s="372"/>
      <c r="AO18" s="268"/>
      <c r="AP18" s="374" t="s">
        <v>133</v>
      </c>
      <c r="AQ18" s="268"/>
      <c r="AR18" s="330">
        <f ca="1">TRUNC(AR13/200)</f>
        <v>4</v>
      </c>
      <c r="AS18" s="330"/>
      <c r="AT18" s="330">
        <f ca="1">TRUNC(AT13/200)</f>
        <v>2</v>
      </c>
      <c r="AU18" s="330"/>
      <c r="AV18" s="392">
        <f ca="1">TRUNC(AV13/200)</f>
        <v>6</v>
      </c>
      <c r="AX18" s="351"/>
      <c r="AY18" s="351"/>
      <c r="AZ18" s="351"/>
      <c r="BA18" s="351"/>
      <c r="BB18" s="351"/>
      <c r="BC18" s="351"/>
      <c r="BD18" s="351"/>
      <c r="BE18" s="351"/>
    </row>
    <row r="19" spans="1:57" s="250" customFormat="1" ht="16.2" thickBot="1" x14ac:dyDescent="0.35">
      <c r="A19" s="352" t="str">
        <f>IF(AK14&gt;0,"error","")</f>
        <v/>
      </c>
      <c r="B19" s="277" t="s">
        <v>14</v>
      </c>
      <c r="C19" s="360">
        <v>80</v>
      </c>
      <c r="K19" s="591" t="str">
        <f>'sail maker guidance'!H26</f>
        <v>Delta Sail 1 LP</v>
      </c>
      <c r="L19" s="592"/>
      <c r="M19" s="592"/>
      <c r="N19" s="593"/>
      <c r="O19" s="589">
        <f ca="1">'sail maker guidance'!J26</f>
        <v>18.039256336025879</v>
      </c>
      <c r="P19" s="590"/>
      <c r="Q19" s="253" t="s">
        <v>103</v>
      </c>
      <c r="R19" s="268"/>
      <c r="S19" s="268" t="s">
        <v>61</v>
      </c>
      <c r="T19" s="377">
        <f t="shared" ca="1" si="2"/>
        <v>288</v>
      </c>
      <c r="U19" s="377">
        <f t="shared" ca="1" si="3"/>
        <v>283</v>
      </c>
      <c r="V19" s="378" t="str">
        <f t="shared" ca="1" si="4"/>
        <v>ok</v>
      </c>
      <c r="X19" s="368">
        <f t="shared" ca="1" si="5"/>
        <v>600</v>
      </c>
      <c r="Y19" s="371">
        <f ca="1">T19</f>
        <v>288</v>
      </c>
      <c r="Z19" s="384">
        <f t="shared" ca="1" si="7"/>
        <v>38</v>
      </c>
      <c r="AB19" s="268"/>
      <c r="AC19" s="268"/>
      <c r="AD19" s="268"/>
      <c r="AE19" s="268"/>
      <c r="AF19" s="373">
        <f t="shared" ca="1" si="8"/>
        <v>0</v>
      </c>
      <c r="AG19" s="372">
        <f t="shared" ca="1" si="9"/>
        <v>0</v>
      </c>
      <c r="AH19" s="268"/>
      <c r="AI19" s="370">
        <f>C29</f>
        <v>316</v>
      </c>
      <c r="AJ19" s="371">
        <f t="shared" si="0"/>
        <v>316</v>
      </c>
      <c r="AK19" s="372">
        <f t="shared" si="1"/>
        <v>0</v>
      </c>
      <c r="AL19" s="268"/>
      <c r="AM19" s="370">
        <f>ROUNDUP(C19,0)</f>
        <v>80</v>
      </c>
      <c r="AN19" s="372"/>
      <c r="AO19" s="268"/>
      <c r="AP19" s="374"/>
      <c r="AQ19" s="268"/>
      <c r="AR19" s="330"/>
      <c r="AS19" s="330"/>
      <c r="AT19" s="330"/>
      <c r="AU19" s="330"/>
      <c r="AV19" s="392"/>
      <c r="AX19" s="351"/>
      <c r="AY19" s="351"/>
      <c r="AZ19" s="351"/>
      <c r="BA19" s="351"/>
      <c r="BB19" s="351"/>
      <c r="BC19" s="351"/>
      <c r="BD19" s="351"/>
      <c r="BE19" s="351"/>
    </row>
    <row r="20" spans="1:57" s="250" customFormat="1" ht="16.2" thickBot="1" x14ac:dyDescent="0.35">
      <c r="A20" s="382"/>
      <c r="B20" s="289"/>
      <c r="C20" s="294"/>
      <c r="K20" s="591" t="str">
        <f>'sail maker guidance'!H27</f>
        <v>Equivalent to Sail 1 LP</v>
      </c>
      <c r="L20" s="592"/>
      <c r="M20" s="592"/>
      <c r="N20" s="593"/>
      <c r="O20" s="580">
        <f ca="1">'sail maker guidance'!J27</f>
        <v>368.03925633602586</v>
      </c>
      <c r="P20" s="581"/>
      <c r="Q20" s="253" t="s">
        <v>104</v>
      </c>
      <c r="R20" s="268"/>
      <c r="S20" s="268" t="s">
        <v>60</v>
      </c>
      <c r="T20" s="377">
        <f t="shared" ca="1" si="2"/>
        <v>316</v>
      </c>
      <c r="U20" s="377">
        <f t="shared" ca="1" si="3"/>
        <v>311.5</v>
      </c>
      <c r="V20" s="378" t="str">
        <f t="shared" ca="1" si="4"/>
        <v>ok</v>
      </c>
      <c r="X20" s="368">
        <f t="shared" ca="1" si="5"/>
        <v>400</v>
      </c>
      <c r="Y20" s="371">
        <f ca="1">T20</f>
        <v>316</v>
      </c>
      <c r="Z20" s="384">
        <f t="shared" ca="1" si="7"/>
        <v>28</v>
      </c>
      <c r="AB20" s="268"/>
      <c r="AC20" s="268"/>
      <c r="AD20" s="268"/>
      <c r="AE20" s="268"/>
      <c r="AF20" s="373">
        <f t="shared" ca="1" si="8"/>
        <v>1</v>
      </c>
      <c r="AG20" s="372">
        <f t="shared" ca="1" si="9"/>
        <v>1600</v>
      </c>
      <c r="AH20" s="268"/>
      <c r="AI20" s="370">
        <f>C31</f>
        <v>335</v>
      </c>
      <c r="AJ20" s="371">
        <f t="shared" si="0"/>
        <v>335</v>
      </c>
      <c r="AK20" s="372">
        <f t="shared" si="1"/>
        <v>0</v>
      </c>
      <c r="AL20" s="268"/>
      <c r="AM20" s="370"/>
      <c r="AN20" s="372"/>
      <c r="AO20" s="268"/>
      <c r="AP20" s="298" t="s">
        <v>134</v>
      </c>
      <c r="AQ20" s="299"/>
      <c r="AR20" s="393">
        <f ca="1">ROUND(AR13-AR18*200,0)</f>
        <v>40</v>
      </c>
      <c r="AS20" s="393"/>
      <c r="AT20" s="393">
        <f ca="1">ROUND(AT13-AT18*200,0)</f>
        <v>22</v>
      </c>
      <c r="AU20" s="393"/>
      <c r="AV20" s="394">
        <f ca="1">ROUND(AV13-AV18*200,0)</f>
        <v>48</v>
      </c>
    </row>
    <row r="21" spans="1:57" s="250" customFormat="1" ht="16.2" thickBot="1" x14ac:dyDescent="0.35">
      <c r="A21" s="352" t="str">
        <f>IF(AK15&gt;0,"error","")</f>
        <v/>
      </c>
      <c r="B21" s="277" t="s">
        <v>15</v>
      </c>
      <c r="C21" s="360">
        <v>145</v>
      </c>
      <c r="K21" s="395" t="s">
        <v>78</v>
      </c>
      <c r="Q21" s="253" t="s">
        <v>78</v>
      </c>
      <c r="R21" s="268"/>
      <c r="S21" s="268" t="s">
        <v>59</v>
      </c>
      <c r="T21" s="377">
        <f t="shared" ca="1" si="2"/>
        <v>335</v>
      </c>
      <c r="U21" s="377">
        <f ca="1">IF(AND(T20&gt;0,T22&gt;0),(T20+T22)/2,T21)</f>
        <v>328</v>
      </c>
      <c r="V21" s="378" t="str">
        <f t="shared" ca="1" si="4"/>
        <v>ok</v>
      </c>
      <c r="X21" s="368">
        <f t="shared" ca="1" si="5"/>
        <v>200</v>
      </c>
      <c r="Y21" s="371">
        <f ca="1">T21</f>
        <v>335</v>
      </c>
      <c r="Z21" s="384">
        <f t="shared" ca="1" si="7"/>
        <v>19</v>
      </c>
      <c r="AB21" s="268"/>
      <c r="AC21" s="268"/>
      <c r="AD21" s="268"/>
      <c r="AE21" s="268"/>
      <c r="AF21" s="373">
        <f t="shared" ca="1" si="8"/>
        <v>1</v>
      </c>
      <c r="AG21" s="372">
        <f t="shared" ca="1" si="9"/>
        <v>1400</v>
      </c>
      <c r="AH21" s="268"/>
      <c r="AI21" s="396">
        <f>E34</f>
        <v>340</v>
      </c>
      <c r="AJ21" s="397">
        <f>INT(AI21)</f>
        <v>340</v>
      </c>
      <c r="AK21" s="398">
        <f>IF(AI21&gt;AJ21,1,0)</f>
        <v>0</v>
      </c>
      <c r="AL21" s="268"/>
      <c r="AM21" s="370">
        <f>ROUNDUP(C21,0)</f>
        <v>145</v>
      </c>
      <c r="AN21" s="372"/>
      <c r="AO21" s="268"/>
      <c r="AP21" s="268"/>
      <c r="AQ21" s="343"/>
      <c r="AR21" s="268"/>
      <c r="AS21" s="268"/>
    </row>
    <row r="22" spans="1:57" s="250" customFormat="1" ht="16.2" thickBot="1" x14ac:dyDescent="0.35">
      <c r="A22" s="382"/>
      <c r="B22" s="289"/>
      <c r="C22" s="294"/>
      <c r="K22" s="591" t="str">
        <f>'sail maker guidance'!H29</f>
        <v>Delta Sail 2 LP</v>
      </c>
      <c r="L22" s="592"/>
      <c r="M22" s="592"/>
      <c r="N22" s="593"/>
      <c r="O22" s="589">
        <f ca="1">'sail maker guidance'!J29</f>
        <v>20.780417075354954</v>
      </c>
      <c r="P22" s="590"/>
      <c r="Q22" s="253" t="s">
        <v>103</v>
      </c>
      <c r="R22" s="268"/>
      <c r="S22" s="268" t="s">
        <v>58</v>
      </c>
      <c r="T22" s="377">
        <f>E34</f>
        <v>340</v>
      </c>
      <c r="U22" s="377">
        <f ca="1">(T21+U23)/2</f>
        <v>167.5</v>
      </c>
      <c r="V22" s="378" t="str">
        <f ca="1">IF(U22=0,"",IF(T22&lt;U22,"check","ok"))</f>
        <v>ok</v>
      </c>
      <c r="X22" s="399">
        <v>0</v>
      </c>
      <c r="Y22" s="397">
        <f>T22</f>
        <v>340</v>
      </c>
      <c r="Z22" s="400">
        <f t="shared" ca="1" si="7"/>
        <v>5</v>
      </c>
      <c r="AB22" s="268"/>
      <c r="AC22" s="268"/>
      <c r="AD22" s="268"/>
      <c r="AE22" s="268"/>
      <c r="AF22" s="373">
        <f t="shared" ca="1" si="8"/>
        <v>1</v>
      </c>
      <c r="AG22" s="372">
        <f t="shared" ca="1" si="9"/>
        <v>1200</v>
      </c>
      <c r="AH22" s="268"/>
      <c r="AL22" s="268"/>
      <c r="AM22" s="370"/>
      <c r="AN22" s="372"/>
      <c r="AO22" s="268"/>
      <c r="AP22" s="268"/>
      <c r="AQ22" s="343"/>
      <c r="AR22" s="268"/>
      <c r="AS22" s="268"/>
      <c r="AU22" s="357" t="s">
        <v>1</v>
      </c>
      <c r="AV22" s="357" t="s">
        <v>125</v>
      </c>
    </row>
    <row r="23" spans="1:57" s="250" customFormat="1" ht="16.2" thickBot="1" x14ac:dyDescent="0.35">
      <c r="A23" s="352" t="str">
        <f>IF(AK16&gt;0,"error","")</f>
        <v/>
      </c>
      <c r="B23" s="277" t="s">
        <v>16</v>
      </c>
      <c r="C23" s="360">
        <v>202</v>
      </c>
      <c r="K23" s="591" t="str">
        <f>'sail maker guidance'!H30</f>
        <v>Equivalent to Sail 2 LP</v>
      </c>
      <c r="L23" s="592"/>
      <c r="M23" s="592"/>
      <c r="N23" s="593"/>
      <c r="O23" s="580">
        <f ca="1">'sail maker guidance'!J30</f>
        <v>360.78041707535493</v>
      </c>
      <c r="P23" s="581"/>
      <c r="Q23" s="253" t="s">
        <v>104</v>
      </c>
      <c r="R23" s="268"/>
      <c r="T23" s="268"/>
      <c r="U23" s="401"/>
      <c r="V23" s="401"/>
      <c r="X23" s="268"/>
      <c r="Y23" s="268"/>
      <c r="Z23" s="371"/>
      <c r="AA23" s="371"/>
      <c r="AF23" s="373">
        <f t="shared" ca="1" si="8"/>
        <v>1</v>
      </c>
      <c r="AG23" s="372">
        <f t="shared" ca="1" si="9"/>
        <v>1000</v>
      </c>
      <c r="AH23" s="268"/>
      <c r="AL23" s="268"/>
      <c r="AM23" s="370">
        <f>ROUNDUP(C23,0)</f>
        <v>202</v>
      </c>
      <c r="AN23" s="372"/>
      <c r="AO23" s="268"/>
      <c r="AP23" s="357" t="s">
        <v>136</v>
      </c>
      <c r="AQ23" s="357"/>
      <c r="AR23" s="357"/>
      <c r="AU23" s="402">
        <f ca="1">AU13</f>
        <v>129.55461358163029</v>
      </c>
      <c r="AV23" s="403">
        <f ca="1">AV13</f>
        <v>1247.524265902676</v>
      </c>
    </row>
    <row r="24" spans="1:57" s="250" customFormat="1" ht="15" thickBot="1" x14ac:dyDescent="0.35">
      <c r="A24" s="382"/>
      <c r="B24" s="289"/>
      <c r="C24" s="294"/>
      <c r="J24" s="268"/>
      <c r="K24" s="276"/>
      <c r="Q24" s="275"/>
      <c r="R24" s="268"/>
      <c r="X24" s="357" t="s">
        <v>135</v>
      </c>
      <c r="Y24" s="357"/>
      <c r="Z24" s="357"/>
      <c r="AA24" s="357"/>
      <c r="AB24" s="357"/>
      <c r="AC24" s="357"/>
      <c r="AD24" s="357"/>
      <c r="AE24" s="404"/>
      <c r="AF24" s="373">
        <f t="shared" ca="1" si="8"/>
        <v>1</v>
      </c>
      <c r="AG24" s="372">
        <f t="shared" ca="1" si="9"/>
        <v>800</v>
      </c>
      <c r="AH24" s="268"/>
      <c r="AI24" s="357" t="s">
        <v>42</v>
      </c>
      <c r="AJ24" s="357"/>
      <c r="AK24" s="357"/>
      <c r="AL24" s="268"/>
      <c r="AM24" s="370"/>
      <c r="AN24" s="372"/>
      <c r="AO24" s="268"/>
      <c r="AP24" s="405"/>
      <c r="AU24" s="406">
        <f ca="1">AQ13</f>
        <v>240.51282051282055</v>
      </c>
      <c r="AV24" s="407">
        <f ca="1">AR13</f>
        <v>839.52991452991432</v>
      </c>
    </row>
    <row r="25" spans="1:57" s="250" customFormat="1" ht="15" thickBot="1" x14ac:dyDescent="0.35">
      <c r="A25" s="352" t="str">
        <f>IF(AK17&gt;0,"error","")</f>
        <v/>
      </c>
      <c r="B25" s="277" t="s">
        <v>17</v>
      </c>
      <c r="C25" s="360">
        <v>250</v>
      </c>
      <c r="J25" s="268"/>
      <c r="K25" s="276"/>
      <c r="Q25" s="275"/>
      <c r="R25" s="408"/>
      <c r="S25" s="268" t="s">
        <v>54</v>
      </c>
      <c r="T25" s="409">
        <f>E35</f>
        <v>15</v>
      </c>
      <c r="U25" s="410"/>
      <c r="V25" s="411"/>
      <c r="X25" s="361">
        <f>10*AA25</f>
        <v>0</v>
      </c>
      <c r="Y25" s="412">
        <v>0</v>
      </c>
      <c r="Z25" s="413">
        <f>E46</f>
        <v>140</v>
      </c>
      <c r="AA25" s="412">
        <v>0</v>
      </c>
      <c r="AB25" s="413">
        <f>-Z25</f>
        <v>-140</v>
      </c>
      <c r="AC25" s="413">
        <f>Z25</f>
        <v>140</v>
      </c>
      <c r="AD25" s="414">
        <f>Z25-AC25</f>
        <v>0</v>
      </c>
      <c r="AE25" s="388"/>
      <c r="AF25" s="373">
        <f t="shared" ca="1" si="8"/>
        <v>1</v>
      </c>
      <c r="AG25" s="372">
        <f t="shared" ca="1" si="9"/>
        <v>600</v>
      </c>
      <c r="AH25" s="268"/>
      <c r="AI25" s="363">
        <f>Z25</f>
        <v>140</v>
      </c>
      <c r="AJ25" s="364">
        <f t="shared" ref="AJ25:AJ36" si="10">INT(AI25)</f>
        <v>140</v>
      </c>
      <c r="AK25" s="365">
        <f t="shared" ref="AK25:AK36" si="11">IF(AI25&gt;AJ25,1,0)</f>
        <v>0</v>
      </c>
      <c r="AL25" s="268"/>
      <c r="AM25" s="370">
        <f>ROUNDUP(C25,0)</f>
        <v>250</v>
      </c>
      <c r="AN25" s="372"/>
      <c r="AO25" s="268"/>
      <c r="AP25" s="415">
        <f>IF(T25&gt;0,1,0)</f>
        <v>1</v>
      </c>
      <c r="AU25" s="416">
        <f ca="1">AS13</f>
        <v>312.85793580190386</v>
      </c>
      <c r="AV25" s="417">
        <f ca="1">AT13</f>
        <v>422.44331570068698</v>
      </c>
    </row>
    <row r="26" spans="1:57" s="250" customFormat="1" ht="15" thickBot="1" x14ac:dyDescent="0.35">
      <c r="A26" s="382"/>
      <c r="B26" s="289"/>
      <c r="C26" s="294"/>
      <c r="J26" s="268"/>
      <c r="K26" s="276"/>
      <c r="Q26" s="275"/>
      <c r="R26" s="408"/>
      <c r="S26" s="268" t="s">
        <v>105</v>
      </c>
      <c r="T26" s="409">
        <f t="shared" ref="T26:T35" si="12">C36</f>
        <v>0</v>
      </c>
      <c r="U26" s="410">
        <f t="shared" ref="U26:U35" ca="1" si="13">(Z25+Z27)/2</f>
        <v>126.5</v>
      </c>
      <c r="V26" s="411" t="str">
        <f t="shared" ref="V26:V35" ca="1" si="14">IF(Z26&lt;U26,"check","")</f>
        <v/>
      </c>
      <c r="X26" s="368">
        <f t="shared" ref="X26:X37" ca="1" si="15">10*AA26</f>
        <v>100</v>
      </c>
      <c r="Y26" s="268">
        <f>IF(Y25="","",IF(Y25=$E$34,$E$34,IF(Y25/50=TRUNC($E$34/50),$E$34,Y25+50)))</f>
        <v>50</v>
      </c>
      <c r="Z26" s="268">
        <f t="shared" ref="Z26:Z37" ca="1" si="16">IF(Y26="","",IF(MOD(Y26,50)&gt;0,0,IF(Y26/50=TRUNC($E$34/50),$E$35,OFFSET($C$45,-((Y26/50)-1),0))))</f>
        <v>130</v>
      </c>
      <c r="AA26" s="268">
        <f ca="1">IF(ISNUMBER(Z26),Z25-Z26,"")</f>
        <v>10</v>
      </c>
      <c r="AB26" s="388">
        <f t="shared" ref="AB26:AB37" ca="1" si="17">-Z26</f>
        <v>-130</v>
      </c>
      <c r="AC26" s="388">
        <f>$AC$25*($Y$37-Y26)/$Y$37</f>
        <v>119.41176470588235</v>
      </c>
      <c r="AD26" s="418">
        <f t="shared" ref="AD26:AD37" ca="1" si="18">Z26-AC26</f>
        <v>10.588235294117652</v>
      </c>
      <c r="AE26" s="388"/>
      <c r="AF26" s="373">
        <f t="shared" ca="1" si="8"/>
        <v>1</v>
      </c>
      <c r="AG26" s="372">
        <f t="shared" ca="1" si="9"/>
        <v>400</v>
      </c>
      <c r="AH26" s="268"/>
      <c r="AI26" s="370">
        <f t="shared" ref="AI26:AI36" ca="1" si="19">Z26</f>
        <v>130</v>
      </c>
      <c r="AJ26" s="371">
        <f t="shared" ca="1" si="10"/>
        <v>130</v>
      </c>
      <c r="AK26" s="372">
        <f t="shared" ca="1" si="11"/>
        <v>0</v>
      </c>
      <c r="AL26" s="268"/>
      <c r="AM26" s="370"/>
      <c r="AN26" s="372"/>
      <c r="AO26" s="268"/>
      <c r="AP26" s="415">
        <f t="shared" ref="AP26:AP36" si="20">IF(T26&gt;0,1,0)</f>
        <v>0</v>
      </c>
    </row>
    <row r="27" spans="1:57" s="250" customFormat="1" ht="15" thickBot="1" x14ac:dyDescent="0.35">
      <c r="A27" s="352" t="str">
        <f>IF(AK18&gt;0,"error","")</f>
        <v/>
      </c>
      <c r="B27" s="277" t="s">
        <v>18</v>
      </c>
      <c r="C27" s="360">
        <v>288</v>
      </c>
      <c r="J27" s="268"/>
      <c r="K27" s="276"/>
      <c r="Q27" s="275"/>
      <c r="R27" s="268"/>
      <c r="S27" s="268" t="s">
        <v>53</v>
      </c>
      <c r="T27" s="409">
        <f t="shared" si="12"/>
        <v>0</v>
      </c>
      <c r="U27" s="410">
        <f t="shared" ca="1" si="13"/>
        <v>110.5</v>
      </c>
      <c r="V27" s="411" t="str">
        <f t="shared" ca="1" si="14"/>
        <v/>
      </c>
      <c r="X27" s="368">
        <f t="shared" ca="1" si="15"/>
        <v>170</v>
      </c>
      <c r="Y27" s="268">
        <f t="shared" ref="Y27:Y36" si="21">IF(Y26="","",IF(Y26=$E$34,$E$34,IF(Y26/50=TRUNC($E$34/50),$E$34,Y26+50)))</f>
        <v>100</v>
      </c>
      <c r="Z27" s="268">
        <f t="shared" ca="1" si="16"/>
        <v>113</v>
      </c>
      <c r="AA27" s="268">
        <f t="shared" ref="AA27:AA37" ca="1" si="22">IF(ISNUMBER(Z27),Z26-Z27,"")</f>
        <v>17</v>
      </c>
      <c r="AB27" s="388">
        <f t="shared" ca="1" si="17"/>
        <v>-113</v>
      </c>
      <c r="AC27" s="388">
        <f t="shared" ref="AC27:AC37" si="23">$AC$25*($Y$37-Y27)/$Y$37</f>
        <v>98.82352941176471</v>
      </c>
      <c r="AD27" s="418">
        <f t="shared" ca="1" si="18"/>
        <v>14.17647058823529</v>
      </c>
      <c r="AE27" s="388"/>
      <c r="AF27" s="373">
        <f t="shared" ca="1" si="8"/>
        <v>1</v>
      </c>
      <c r="AG27" s="372">
        <f t="shared" ca="1" si="9"/>
        <v>200</v>
      </c>
      <c r="AH27" s="268"/>
      <c r="AI27" s="370">
        <f t="shared" ca="1" si="19"/>
        <v>113</v>
      </c>
      <c r="AJ27" s="371">
        <f t="shared" ca="1" si="10"/>
        <v>113</v>
      </c>
      <c r="AK27" s="372">
        <f t="shared" ca="1" si="11"/>
        <v>0</v>
      </c>
      <c r="AL27" s="268"/>
      <c r="AM27" s="370">
        <f>ROUNDUP(C27,0)</f>
        <v>288</v>
      </c>
      <c r="AN27" s="372"/>
      <c r="AO27" s="268"/>
      <c r="AP27" s="415">
        <f t="shared" si="20"/>
        <v>0</v>
      </c>
    </row>
    <row r="28" spans="1:57" s="250" customFormat="1" ht="15" thickBot="1" x14ac:dyDescent="0.35">
      <c r="A28" s="382"/>
      <c r="B28" s="289"/>
      <c r="C28" s="294"/>
      <c r="J28" s="268"/>
      <c r="K28" s="276"/>
      <c r="Q28" s="275"/>
      <c r="R28" s="268"/>
      <c r="S28" s="268" t="s">
        <v>52</v>
      </c>
      <c r="T28" s="409">
        <f t="shared" si="12"/>
        <v>0</v>
      </c>
      <c r="U28" s="410">
        <f t="shared" ca="1" si="13"/>
        <v>89.5</v>
      </c>
      <c r="V28" s="411" t="str">
        <f t="shared" ca="1" si="14"/>
        <v/>
      </c>
      <c r="X28" s="368">
        <f t="shared" ca="1" si="15"/>
        <v>220</v>
      </c>
      <c r="Y28" s="268">
        <f t="shared" si="21"/>
        <v>150</v>
      </c>
      <c r="Z28" s="268">
        <f t="shared" ca="1" si="16"/>
        <v>91</v>
      </c>
      <c r="AA28" s="268">
        <f t="shared" ca="1" si="22"/>
        <v>22</v>
      </c>
      <c r="AB28" s="388">
        <f t="shared" ca="1" si="17"/>
        <v>-91</v>
      </c>
      <c r="AC28" s="388">
        <f t="shared" si="23"/>
        <v>78.235294117647058</v>
      </c>
      <c r="AD28" s="418">
        <f t="shared" ca="1" si="18"/>
        <v>12.764705882352942</v>
      </c>
      <c r="AE28" s="388"/>
      <c r="AF28" s="419">
        <f t="shared" si="8"/>
        <v>1</v>
      </c>
      <c r="AG28" s="398">
        <f t="shared" si="9"/>
        <v>0</v>
      </c>
      <c r="AH28" s="268"/>
      <c r="AI28" s="370">
        <f t="shared" ca="1" si="19"/>
        <v>91</v>
      </c>
      <c r="AJ28" s="371">
        <f t="shared" ca="1" si="10"/>
        <v>91</v>
      </c>
      <c r="AK28" s="372">
        <f t="shared" ca="1" si="11"/>
        <v>0</v>
      </c>
      <c r="AL28" s="268"/>
      <c r="AM28" s="370"/>
      <c r="AN28" s="372"/>
      <c r="AO28" s="268"/>
      <c r="AP28" s="415">
        <f t="shared" si="20"/>
        <v>0</v>
      </c>
    </row>
    <row r="29" spans="1:57" s="250" customFormat="1" ht="15" thickBot="1" x14ac:dyDescent="0.35">
      <c r="A29" s="352" t="str">
        <f>IF(AK19&gt;0,"error","")</f>
        <v/>
      </c>
      <c r="B29" s="277" t="s">
        <v>19</v>
      </c>
      <c r="C29" s="360">
        <v>316</v>
      </c>
      <c r="J29" s="268"/>
      <c r="K29" s="276"/>
      <c r="Q29" s="275"/>
      <c r="R29" s="268"/>
      <c r="S29" s="268" t="s">
        <v>51</v>
      </c>
      <c r="T29" s="409">
        <f t="shared" si="12"/>
        <v>0</v>
      </c>
      <c r="U29" s="410">
        <f t="shared" ca="1" si="13"/>
        <v>65.5</v>
      </c>
      <c r="V29" s="411" t="str">
        <f t="shared" ca="1" si="14"/>
        <v/>
      </c>
      <c r="X29" s="368">
        <f t="shared" ca="1" si="15"/>
        <v>250</v>
      </c>
      <c r="Y29" s="268">
        <f t="shared" si="21"/>
        <v>200</v>
      </c>
      <c r="Z29" s="268">
        <f t="shared" ca="1" si="16"/>
        <v>66</v>
      </c>
      <c r="AA29" s="268">
        <f t="shared" ca="1" si="22"/>
        <v>25</v>
      </c>
      <c r="AB29" s="388">
        <f t="shared" ca="1" si="17"/>
        <v>-66</v>
      </c>
      <c r="AC29" s="388">
        <f t="shared" si="23"/>
        <v>57.647058823529413</v>
      </c>
      <c r="AD29" s="418">
        <f t="shared" ca="1" si="18"/>
        <v>8.352941176470587</v>
      </c>
      <c r="AE29" s="388"/>
      <c r="AF29" s="268"/>
      <c r="AG29" s="268"/>
      <c r="AH29" s="268"/>
      <c r="AI29" s="370">
        <f t="shared" ca="1" si="19"/>
        <v>66</v>
      </c>
      <c r="AJ29" s="371">
        <f t="shared" ca="1" si="10"/>
        <v>66</v>
      </c>
      <c r="AK29" s="372">
        <f t="shared" ca="1" si="11"/>
        <v>0</v>
      </c>
      <c r="AL29" s="268"/>
      <c r="AM29" s="370">
        <f>ROUNDUP(C29,0)</f>
        <v>316</v>
      </c>
      <c r="AN29" s="372"/>
      <c r="AO29" s="268"/>
      <c r="AP29" s="415">
        <f t="shared" si="20"/>
        <v>0</v>
      </c>
    </row>
    <row r="30" spans="1:57" s="250" customFormat="1" ht="15" thickBot="1" x14ac:dyDescent="0.35">
      <c r="A30" s="382"/>
      <c r="B30" s="289"/>
      <c r="C30" s="294"/>
      <c r="J30" s="268"/>
      <c r="K30" s="276"/>
      <c r="Q30" s="275"/>
      <c r="R30" s="268"/>
      <c r="S30" s="268" t="s">
        <v>50</v>
      </c>
      <c r="T30" s="409">
        <f t="shared" si="12"/>
        <v>0</v>
      </c>
      <c r="U30" s="410">
        <f t="shared" ca="1" si="13"/>
        <v>40.5</v>
      </c>
      <c r="V30" s="411" t="str">
        <f t="shared" ca="1" si="14"/>
        <v>check</v>
      </c>
      <c r="X30" s="368">
        <f t="shared" ca="1" si="15"/>
        <v>260</v>
      </c>
      <c r="Y30" s="268">
        <f t="shared" si="21"/>
        <v>250</v>
      </c>
      <c r="Z30" s="268">
        <f t="shared" ca="1" si="16"/>
        <v>40</v>
      </c>
      <c r="AA30" s="268">
        <f ca="1">IF(ISNUMBER(Z30),Z29-Z30,"")</f>
        <v>26</v>
      </c>
      <c r="AB30" s="388">
        <f t="shared" ca="1" si="17"/>
        <v>-40</v>
      </c>
      <c r="AC30" s="388">
        <f t="shared" si="23"/>
        <v>37.058823529411768</v>
      </c>
      <c r="AD30" s="418">
        <f t="shared" ca="1" si="18"/>
        <v>2.941176470588232</v>
      </c>
      <c r="AE30" s="388"/>
      <c r="AG30" s="268"/>
      <c r="AH30" s="268"/>
      <c r="AI30" s="370">
        <f t="shared" ca="1" si="19"/>
        <v>40</v>
      </c>
      <c r="AJ30" s="371">
        <f t="shared" ca="1" si="10"/>
        <v>40</v>
      </c>
      <c r="AK30" s="372">
        <f t="shared" ca="1" si="11"/>
        <v>0</v>
      </c>
      <c r="AL30" s="268"/>
      <c r="AM30" s="370"/>
      <c r="AN30" s="372"/>
      <c r="AO30" s="268"/>
      <c r="AP30" s="415">
        <f t="shared" si="20"/>
        <v>0</v>
      </c>
    </row>
    <row r="31" spans="1:57" s="250" customFormat="1" ht="15" thickBot="1" x14ac:dyDescent="0.35">
      <c r="A31" s="352" t="str">
        <f>IF(AK20&gt;0,"error","")</f>
        <v/>
      </c>
      <c r="B31" s="277" t="s">
        <v>3</v>
      </c>
      <c r="C31" s="360">
        <v>335</v>
      </c>
      <c r="J31" s="268"/>
      <c r="K31" s="276"/>
      <c r="Q31" s="275"/>
      <c r="R31" s="268"/>
      <c r="S31" s="268" t="s">
        <v>49</v>
      </c>
      <c r="T31" s="409">
        <f t="shared" si="12"/>
        <v>40</v>
      </c>
      <c r="U31" s="410">
        <f t="shared" ca="1" si="13"/>
        <v>20</v>
      </c>
      <c r="V31" s="411" t="str">
        <f t="shared" ca="1" si="14"/>
        <v>check</v>
      </c>
      <c r="X31" s="368">
        <f t="shared" ca="1" si="15"/>
        <v>250</v>
      </c>
      <c r="Y31" s="268">
        <f t="shared" si="21"/>
        <v>300</v>
      </c>
      <c r="Z31" s="268">
        <f t="shared" ca="1" si="16"/>
        <v>15</v>
      </c>
      <c r="AA31" s="268">
        <f t="shared" ca="1" si="22"/>
        <v>25</v>
      </c>
      <c r="AB31" s="388">
        <f t="shared" ca="1" si="17"/>
        <v>-15</v>
      </c>
      <c r="AC31" s="388">
        <f t="shared" si="23"/>
        <v>16.470588235294116</v>
      </c>
      <c r="AD31" s="418">
        <f t="shared" ca="1" si="18"/>
        <v>-1.470588235294116</v>
      </c>
      <c r="AE31" s="388"/>
      <c r="AG31" s="268"/>
      <c r="AH31" s="268"/>
      <c r="AI31" s="370">
        <f t="shared" ca="1" si="19"/>
        <v>15</v>
      </c>
      <c r="AJ31" s="371">
        <f t="shared" ca="1" si="10"/>
        <v>15</v>
      </c>
      <c r="AK31" s="372">
        <f t="shared" ca="1" si="11"/>
        <v>0</v>
      </c>
      <c r="AL31" s="268"/>
      <c r="AM31" s="370">
        <f>ROUNDUP(C31,0)</f>
        <v>335</v>
      </c>
      <c r="AN31" s="372"/>
      <c r="AO31" s="268"/>
      <c r="AP31" s="415">
        <f t="shared" si="20"/>
        <v>1</v>
      </c>
    </row>
    <row r="32" spans="1:57" s="250" customFormat="1" ht="15" thickBot="1" x14ac:dyDescent="0.35">
      <c r="A32" s="382"/>
      <c r="B32" s="289"/>
      <c r="C32" s="294"/>
      <c r="J32" s="268"/>
      <c r="K32" s="276"/>
      <c r="Q32" s="275"/>
      <c r="R32" s="268"/>
      <c r="S32" s="268" t="s">
        <v>48</v>
      </c>
      <c r="T32" s="409">
        <f t="shared" si="12"/>
        <v>66</v>
      </c>
      <c r="U32" s="410">
        <f t="shared" ca="1" si="13"/>
        <v>7.5</v>
      </c>
      <c r="V32" s="411" t="str">
        <f t="shared" ca="1" si="14"/>
        <v>check</v>
      </c>
      <c r="X32" s="368">
        <f t="shared" ca="1" si="15"/>
        <v>150</v>
      </c>
      <c r="Y32" s="268">
        <f t="shared" si="21"/>
        <v>340</v>
      </c>
      <c r="Z32" s="268">
        <f t="shared" ca="1" si="16"/>
        <v>0</v>
      </c>
      <c r="AA32" s="268">
        <f t="shared" ca="1" si="22"/>
        <v>15</v>
      </c>
      <c r="AB32" s="388">
        <f t="shared" ca="1" si="17"/>
        <v>0</v>
      </c>
      <c r="AC32" s="388">
        <f t="shared" si="23"/>
        <v>0</v>
      </c>
      <c r="AD32" s="418">
        <f t="shared" ca="1" si="18"/>
        <v>0</v>
      </c>
      <c r="AE32" s="388"/>
      <c r="AG32" s="268"/>
      <c r="AH32" s="268"/>
      <c r="AI32" s="370">
        <f t="shared" ca="1" si="19"/>
        <v>0</v>
      </c>
      <c r="AJ32" s="371">
        <f t="shared" ca="1" si="10"/>
        <v>0</v>
      </c>
      <c r="AK32" s="372">
        <f t="shared" ca="1" si="11"/>
        <v>0</v>
      </c>
      <c r="AL32" s="268"/>
      <c r="AM32" s="370"/>
      <c r="AN32" s="372"/>
      <c r="AO32" s="268"/>
      <c r="AP32" s="415">
        <f t="shared" si="20"/>
        <v>1</v>
      </c>
    </row>
    <row r="33" spans="1:55" s="250" customFormat="1" ht="15" customHeight="1" thickBot="1" x14ac:dyDescent="0.35">
      <c r="A33" s="382"/>
      <c r="B33" s="420" t="s">
        <v>4</v>
      </c>
      <c r="C33" s="421">
        <f>SUM(C11:C31)</f>
        <v>1616</v>
      </c>
      <c r="E33" s="281" t="s">
        <v>26</v>
      </c>
      <c r="J33" s="268"/>
      <c r="K33" s="268"/>
      <c r="L33" s="268"/>
      <c r="M33" s="268"/>
      <c r="N33" s="268"/>
      <c r="O33" s="422"/>
      <c r="P33" s="268"/>
      <c r="Q33" s="275"/>
      <c r="S33" s="268" t="s">
        <v>47</v>
      </c>
      <c r="T33" s="409">
        <f t="shared" si="12"/>
        <v>91</v>
      </c>
      <c r="U33" s="410">
        <f t="shared" ca="1" si="13"/>
        <v>0</v>
      </c>
      <c r="V33" s="411" t="str">
        <f t="shared" ca="1" si="14"/>
        <v/>
      </c>
      <c r="X33" s="368">
        <f t="shared" ca="1" si="15"/>
        <v>0</v>
      </c>
      <c r="Y33" s="268">
        <f t="shared" si="21"/>
        <v>340</v>
      </c>
      <c r="Z33" s="268">
        <f t="shared" ca="1" si="16"/>
        <v>0</v>
      </c>
      <c r="AA33" s="268">
        <f t="shared" ca="1" si="22"/>
        <v>0</v>
      </c>
      <c r="AB33" s="388">
        <f t="shared" ca="1" si="17"/>
        <v>0</v>
      </c>
      <c r="AC33" s="388">
        <f t="shared" si="23"/>
        <v>0</v>
      </c>
      <c r="AD33" s="418">
        <f t="shared" ca="1" si="18"/>
        <v>0</v>
      </c>
      <c r="AE33" s="388"/>
      <c r="AH33" s="268"/>
      <c r="AI33" s="370">
        <f t="shared" ca="1" si="19"/>
        <v>0</v>
      </c>
      <c r="AJ33" s="371">
        <f t="shared" ca="1" si="10"/>
        <v>0</v>
      </c>
      <c r="AK33" s="372">
        <f t="shared" ca="1" si="11"/>
        <v>0</v>
      </c>
      <c r="AL33" s="268"/>
      <c r="AM33" s="370">
        <f>SUM(AM13:AM31)</f>
        <v>1616</v>
      </c>
      <c r="AN33" s="372"/>
      <c r="AO33" s="268"/>
      <c r="AP33" s="415">
        <f t="shared" si="20"/>
        <v>1</v>
      </c>
      <c r="BC33" s="386"/>
    </row>
    <row r="34" spans="1:55" s="250" customFormat="1" ht="15.75" customHeight="1" thickBot="1" x14ac:dyDescent="0.35">
      <c r="A34" s="352" t="str">
        <f>IF(AK21&gt;0,"error","")</f>
        <v/>
      </c>
      <c r="B34" s="352"/>
      <c r="C34" s="423" t="str">
        <f>IF(AP41&gt;0,"error?","")</f>
        <v/>
      </c>
      <c r="D34" s="424" t="s">
        <v>55</v>
      </c>
      <c r="E34" s="360">
        <v>340</v>
      </c>
      <c r="J34" s="268"/>
      <c r="K34" s="268" t="s">
        <v>83</v>
      </c>
      <c r="L34" s="268"/>
      <c r="M34" s="268"/>
      <c r="N34" s="268"/>
      <c r="O34" s="268"/>
      <c r="P34" s="268"/>
      <c r="Q34" s="275"/>
      <c r="S34" s="268" t="s">
        <v>46</v>
      </c>
      <c r="T34" s="409">
        <f t="shared" si="12"/>
        <v>113</v>
      </c>
      <c r="U34" s="410">
        <f t="shared" ca="1" si="13"/>
        <v>0</v>
      </c>
      <c r="V34" s="411" t="str">
        <f t="shared" ca="1" si="14"/>
        <v/>
      </c>
      <c r="X34" s="368">
        <f t="shared" ca="1" si="15"/>
        <v>0</v>
      </c>
      <c r="Y34" s="268">
        <f t="shared" si="21"/>
        <v>340</v>
      </c>
      <c r="Z34" s="268">
        <f t="shared" ca="1" si="16"/>
        <v>0</v>
      </c>
      <c r="AA34" s="268">
        <f t="shared" ca="1" si="22"/>
        <v>0</v>
      </c>
      <c r="AB34" s="388">
        <f t="shared" ca="1" si="17"/>
        <v>0</v>
      </c>
      <c r="AC34" s="388">
        <f t="shared" si="23"/>
        <v>0</v>
      </c>
      <c r="AD34" s="418">
        <f t="shared" ca="1" si="18"/>
        <v>0</v>
      </c>
      <c r="AE34" s="388"/>
      <c r="AH34" s="268"/>
      <c r="AI34" s="370">
        <f t="shared" ca="1" si="19"/>
        <v>0</v>
      </c>
      <c r="AJ34" s="371">
        <f t="shared" ca="1" si="10"/>
        <v>0</v>
      </c>
      <c r="AK34" s="372">
        <f t="shared" ca="1" si="11"/>
        <v>0</v>
      </c>
      <c r="AL34" s="268"/>
      <c r="AM34" s="368"/>
      <c r="AN34" s="384">
        <f>ROUNDUP(E34,0)</f>
        <v>340</v>
      </c>
      <c r="AO34" s="268"/>
      <c r="AP34" s="415">
        <f t="shared" si="20"/>
        <v>1</v>
      </c>
      <c r="BC34" s="386"/>
    </row>
    <row r="35" spans="1:55" s="250" customFormat="1" ht="16.2" thickBot="1" x14ac:dyDescent="0.35">
      <c r="A35" s="352" t="str">
        <f ca="1">IF(AK36&gt;0,"error","")</f>
        <v/>
      </c>
      <c r="B35" s="352"/>
      <c r="C35" s="423" t="str">
        <f>IF(AP41&gt;0,"error?","")</f>
        <v/>
      </c>
      <c r="D35" s="424" t="s">
        <v>54</v>
      </c>
      <c r="E35" s="360">
        <v>15</v>
      </c>
      <c r="J35" s="268"/>
      <c r="K35" s="637" t="str">
        <f>IF(E11*E9=0,"Warning - Value expected for E and Cn","")</f>
        <v/>
      </c>
      <c r="L35" s="638"/>
      <c r="M35" s="638"/>
      <c r="N35" s="638"/>
      <c r="O35" s="638"/>
      <c r="P35" s="639"/>
      <c r="Q35" s="275"/>
      <c r="R35" s="268"/>
      <c r="S35" s="268" t="s">
        <v>44</v>
      </c>
      <c r="T35" s="409">
        <f t="shared" si="12"/>
        <v>130</v>
      </c>
      <c r="U35" s="410">
        <f t="shared" ca="1" si="13"/>
        <v>0</v>
      </c>
      <c r="V35" s="411" t="str">
        <f t="shared" ca="1" si="14"/>
        <v/>
      </c>
      <c r="X35" s="368">
        <f t="shared" ca="1" si="15"/>
        <v>0</v>
      </c>
      <c r="Y35" s="268">
        <f t="shared" si="21"/>
        <v>340</v>
      </c>
      <c r="Z35" s="268">
        <f t="shared" ca="1" si="16"/>
        <v>0</v>
      </c>
      <c r="AA35" s="268">
        <f t="shared" ca="1" si="22"/>
        <v>0</v>
      </c>
      <c r="AB35" s="388">
        <f t="shared" ca="1" si="17"/>
        <v>0</v>
      </c>
      <c r="AC35" s="388">
        <f t="shared" si="23"/>
        <v>0</v>
      </c>
      <c r="AD35" s="418">
        <f t="shared" ca="1" si="18"/>
        <v>0</v>
      </c>
      <c r="AE35" s="388"/>
      <c r="AF35" s="268"/>
      <c r="AG35" s="268"/>
      <c r="AH35" s="268"/>
      <c r="AI35" s="370">
        <f t="shared" ca="1" si="19"/>
        <v>0</v>
      </c>
      <c r="AJ35" s="371">
        <f t="shared" ca="1" si="10"/>
        <v>0</v>
      </c>
      <c r="AK35" s="372">
        <f t="shared" ca="1" si="11"/>
        <v>0</v>
      </c>
      <c r="AL35" s="268"/>
      <c r="AM35" s="368"/>
      <c r="AN35" s="384">
        <f>ROUNDUP(E35,0)</f>
        <v>15</v>
      </c>
      <c r="AO35" s="268"/>
      <c r="AP35" s="415">
        <f t="shared" si="20"/>
        <v>1</v>
      </c>
    </row>
    <row r="36" spans="1:55" s="250" customFormat="1" ht="15" thickBot="1" x14ac:dyDescent="0.35">
      <c r="A36" s="352" t="str">
        <f ca="1">IF(AK35&gt;0,"error","")</f>
        <v/>
      </c>
      <c r="B36" s="420" t="s">
        <v>105</v>
      </c>
      <c r="C36" s="360"/>
      <c r="D36" s="268"/>
      <c r="E36" s="425"/>
      <c r="J36" s="268"/>
      <c r="K36" s="640"/>
      <c r="L36" s="641"/>
      <c r="M36" s="641"/>
      <c r="N36" s="641"/>
      <c r="O36" s="641"/>
      <c r="P36" s="642"/>
      <c r="Q36" s="275"/>
      <c r="R36" s="268"/>
      <c r="S36" s="268" t="s">
        <v>45</v>
      </c>
      <c r="T36" s="409">
        <f>E46</f>
        <v>140</v>
      </c>
      <c r="U36" s="410"/>
      <c r="V36" s="411"/>
      <c r="X36" s="368">
        <f t="shared" ca="1" si="15"/>
        <v>0</v>
      </c>
      <c r="Y36" s="268">
        <f t="shared" si="21"/>
        <v>340</v>
      </c>
      <c r="Z36" s="268">
        <f t="shared" ca="1" si="16"/>
        <v>0</v>
      </c>
      <c r="AA36" s="268">
        <f t="shared" ca="1" si="22"/>
        <v>0</v>
      </c>
      <c r="AB36" s="388">
        <f t="shared" ca="1" si="17"/>
        <v>0</v>
      </c>
      <c r="AC36" s="388">
        <f t="shared" si="23"/>
        <v>0</v>
      </c>
      <c r="AD36" s="418">
        <f t="shared" ca="1" si="18"/>
        <v>0</v>
      </c>
      <c r="AE36" s="388"/>
      <c r="AF36" s="318"/>
      <c r="AG36" s="343"/>
      <c r="AH36" s="268"/>
      <c r="AI36" s="370">
        <f t="shared" ca="1" si="19"/>
        <v>0</v>
      </c>
      <c r="AJ36" s="371">
        <f t="shared" ca="1" si="10"/>
        <v>0</v>
      </c>
      <c r="AK36" s="372">
        <f t="shared" ca="1" si="11"/>
        <v>0</v>
      </c>
      <c r="AL36" s="268"/>
      <c r="AM36" s="370">
        <f>ROUNDUP(C36,0)</f>
        <v>0</v>
      </c>
      <c r="AN36" s="384"/>
      <c r="AO36" s="268"/>
      <c r="AP36" s="415">
        <f t="shared" si="20"/>
        <v>1</v>
      </c>
    </row>
    <row r="37" spans="1:55" s="250" customFormat="1" ht="15" thickBot="1" x14ac:dyDescent="0.35">
      <c r="A37" s="352" t="str">
        <f ca="1">IF(AK34&gt;0,"error","")</f>
        <v/>
      </c>
      <c r="B37" s="420" t="s">
        <v>53</v>
      </c>
      <c r="C37" s="360"/>
      <c r="J37" s="318"/>
      <c r="K37" s="643"/>
      <c r="L37" s="644"/>
      <c r="M37" s="644"/>
      <c r="N37" s="644"/>
      <c r="O37" s="644"/>
      <c r="P37" s="645"/>
      <c r="Q37" s="275"/>
      <c r="R37" s="268"/>
      <c r="X37" s="399">
        <f t="shared" ca="1" si="15"/>
        <v>0</v>
      </c>
      <c r="Y37" s="426">
        <f>IF(Y36="","",IF(Y36=$E$34,$E$34,IF(Y36/50=TRUNC($E$34/50),$E$34,Y36+50)))</f>
        <v>340</v>
      </c>
      <c r="Z37" s="426">
        <f t="shared" ca="1" si="16"/>
        <v>0</v>
      </c>
      <c r="AA37" s="426">
        <f t="shared" ca="1" si="22"/>
        <v>0</v>
      </c>
      <c r="AB37" s="427">
        <f t="shared" ca="1" si="17"/>
        <v>0</v>
      </c>
      <c r="AC37" s="427">
        <f t="shared" si="23"/>
        <v>0</v>
      </c>
      <c r="AD37" s="428">
        <f t="shared" ca="1" si="18"/>
        <v>0</v>
      </c>
      <c r="AE37" s="388"/>
      <c r="AF37" s="318"/>
      <c r="AG37" s="343"/>
      <c r="AH37" s="268"/>
      <c r="AI37" s="396">
        <f ca="1">Z37</f>
        <v>0</v>
      </c>
      <c r="AJ37" s="397">
        <f ca="1">INT(AI37)</f>
        <v>0</v>
      </c>
      <c r="AK37" s="398">
        <f ca="1">IF(AI37&gt;AJ37,1,0)</f>
        <v>0</v>
      </c>
      <c r="AL37" s="268"/>
      <c r="AM37" s="370">
        <f>ROUNDUP(C37,0)</f>
        <v>0</v>
      </c>
      <c r="AN37" s="372"/>
      <c r="AO37" s="268"/>
      <c r="AP37" s="429">
        <f>SUM(AP25:AP36)</f>
        <v>7</v>
      </c>
    </row>
    <row r="38" spans="1:55" s="250" customFormat="1" ht="15" thickBot="1" x14ac:dyDescent="0.35">
      <c r="A38" s="352" t="str">
        <f ca="1">IF(AK33&gt;0,"error","")</f>
        <v/>
      </c>
      <c r="B38" s="420" t="s">
        <v>52</v>
      </c>
      <c r="C38" s="360"/>
      <c r="H38" s="430"/>
      <c r="I38" s="304"/>
      <c r="J38" s="268"/>
      <c r="K38" s="268" t="s">
        <v>83</v>
      </c>
      <c r="L38" s="318"/>
      <c r="M38" s="318"/>
      <c r="N38" s="268"/>
      <c r="O38" s="422"/>
      <c r="P38" s="343"/>
      <c r="Q38" s="253" t="s">
        <v>93</v>
      </c>
      <c r="R38" s="268"/>
      <c r="T38" s="268"/>
      <c r="U38" s="268"/>
      <c r="V38" s="268"/>
      <c r="W38" s="318"/>
      <c r="X38" s="268"/>
      <c r="AF38" s="268"/>
      <c r="AG38" s="268"/>
      <c r="AH38" s="268"/>
      <c r="AI38" s="268"/>
      <c r="AJ38" s="268"/>
      <c r="AK38" s="268"/>
      <c r="AL38" s="268"/>
      <c r="AM38" s="370">
        <f t="shared" ref="AM38:AM45" si="24">ROUNDUP(C38,0)</f>
        <v>0</v>
      </c>
      <c r="AN38" s="372"/>
      <c r="AO38" s="268"/>
      <c r="AP38" s="415"/>
      <c r="AQ38" s="343"/>
      <c r="AR38" s="268"/>
      <c r="AS38" s="268"/>
    </row>
    <row r="39" spans="1:55" s="250" customFormat="1" ht="15.75" customHeight="1" thickBot="1" x14ac:dyDescent="0.35">
      <c r="A39" s="352" t="str">
        <f ca="1">IF(AK32&gt;0,"error","")</f>
        <v/>
      </c>
      <c r="B39" s="420" t="s">
        <v>51</v>
      </c>
      <c r="C39" s="360"/>
      <c r="J39" s="268"/>
      <c r="K39" s="627" t="str">
        <f ca="1">IF(AG9&gt;2200,"Warning - luff appears to be over 2200 mm long","")</f>
        <v/>
      </c>
      <c r="L39" s="628"/>
      <c r="M39" s="628"/>
      <c r="N39" s="628"/>
      <c r="O39" s="628"/>
      <c r="P39" s="629"/>
      <c r="Q39" s="275"/>
      <c r="T39" s="268"/>
      <c r="U39" s="268"/>
      <c r="V39" s="268"/>
      <c r="W39" s="268"/>
      <c r="X39" s="268"/>
      <c r="Y39" s="268"/>
      <c r="Z39" s="268"/>
      <c r="AF39" s="268"/>
      <c r="AG39" s="268"/>
      <c r="AH39" s="268"/>
      <c r="AI39" s="268"/>
      <c r="AJ39" s="268"/>
      <c r="AK39" s="422"/>
      <c r="AL39" s="268"/>
      <c r="AM39" s="370">
        <f t="shared" si="24"/>
        <v>0</v>
      </c>
      <c r="AN39" s="372"/>
      <c r="AO39" s="268"/>
      <c r="AP39" s="415">
        <f>IF(E34&gt;(AP37-1)*50,0,1)</f>
        <v>0</v>
      </c>
      <c r="AQ39" s="343"/>
      <c r="AR39" s="351"/>
      <c r="AS39" s="351"/>
      <c r="AT39" s="351"/>
      <c r="AU39" s="351"/>
      <c r="AV39" s="351"/>
      <c r="AW39" s="351"/>
      <c r="AX39" s="351"/>
    </row>
    <row r="40" spans="1:55" s="250" customFormat="1" ht="15.75" customHeight="1" thickBot="1" x14ac:dyDescent="0.35">
      <c r="A40" s="352" t="str">
        <f ca="1">IF(AK31&gt;0,"error","")</f>
        <v/>
      </c>
      <c r="B40" s="420" t="s">
        <v>50</v>
      </c>
      <c r="C40" s="360"/>
      <c r="J40" s="330"/>
      <c r="K40" s="630"/>
      <c r="L40" s="631"/>
      <c r="M40" s="631"/>
      <c r="N40" s="631"/>
      <c r="O40" s="631"/>
      <c r="P40" s="632"/>
      <c r="Q40" s="275"/>
      <c r="T40" s="268"/>
      <c r="U40" s="268"/>
      <c r="V40" s="268"/>
      <c r="W40" s="268"/>
      <c r="X40" s="268"/>
      <c r="Y40" s="268"/>
      <c r="Z40" s="268"/>
      <c r="AF40" s="268"/>
      <c r="AG40" s="268"/>
      <c r="AH40" s="268"/>
      <c r="AI40" s="431"/>
      <c r="AJ40" s="431"/>
      <c r="AK40" s="431"/>
      <c r="AL40" s="268"/>
      <c r="AM40" s="370">
        <f t="shared" si="24"/>
        <v>0</v>
      </c>
      <c r="AN40" s="372"/>
      <c r="AO40" s="268"/>
      <c r="AP40" s="415">
        <f>IF(E34&gt;(AP37)*50,1,0)</f>
        <v>0</v>
      </c>
      <c r="AQ40" s="343"/>
      <c r="AR40" s="351"/>
      <c r="AS40" s="351"/>
      <c r="AT40" s="351"/>
      <c r="AU40" s="351"/>
      <c r="AV40" s="351"/>
      <c r="AW40" s="351"/>
      <c r="AX40" s="351"/>
    </row>
    <row r="41" spans="1:55" s="250" customFormat="1" ht="15.75" customHeight="1" thickBot="1" x14ac:dyDescent="0.35">
      <c r="A41" s="352" t="str">
        <f ca="1">IF(AK30&gt;0,"error","")</f>
        <v/>
      </c>
      <c r="B41" s="420" t="s">
        <v>49</v>
      </c>
      <c r="C41" s="360">
        <v>40</v>
      </c>
      <c r="J41" s="330"/>
      <c r="K41" s="633"/>
      <c r="L41" s="634"/>
      <c r="M41" s="634"/>
      <c r="N41" s="634"/>
      <c r="O41" s="634"/>
      <c r="P41" s="635"/>
      <c r="Q41" s="275"/>
      <c r="R41" s="268"/>
      <c r="T41" s="268"/>
      <c r="U41" s="268"/>
      <c r="V41" s="371"/>
      <c r="W41" s="318"/>
      <c r="X41" s="268"/>
      <c r="Y41" s="268"/>
      <c r="Z41" s="268"/>
      <c r="AF41" s="268"/>
      <c r="AG41" s="268"/>
      <c r="AH41" s="268"/>
      <c r="AI41" s="268"/>
      <c r="AJ41" s="268"/>
      <c r="AK41" s="268"/>
      <c r="AL41" s="268"/>
      <c r="AM41" s="370">
        <f t="shared" si="24"/>
        <v>40</v>
      </c>
      <c r="AN41" s="372"/>
      <c r="AO41" s="268"/>
      <c r="AP41" s="432">
        <f>AP39+AP40</f>
        <v>0</v>
      </c>
      <c r="AQ41" s="343"/>
      <c r="AR41" s="351"/>
      <c r="AS41" s="351"/>
      <c r="AT41" s="351"/>
      <c r="AU41" s="351"/>
      <c r="AV41" s="351"/>
      <c r="AW41" s="351"/>
      <c r="AX41" s="351"/>
    </row>
    <row r="42" spans="1:55" s="250" customFormat="1" ht="15.75" customHeight="1" thickBot="1" x14ac:dyDescent="0.35">
      <c r="A42" s="352" t="str">
        <f ca="1">IF(AK29&gt;0,"error","")</f>
        <v/>
      </c>
      <c r="B42" s="420" t="s">
        <v>48</v>
      </c>
      <c r="C42" s="360">
        <v>66</v>
      </c>
      <c r="D42" s="433"/>
      <c r="E42" s="433"/>
      <c r="J42" s="330"/>
      <c r="K42" s="434"/>
      <c r="L42" s="434"/>
      <c r="M42" s="435"/>
      <c r="N42" s="435"/>
      <c r="O42" s="435"/>
      <c r="P42" s="435"/>
      <c r="Q42" s="275"/>
      <c r="R42" s="268"/>
      <c r="T42" s="268"/>
      <c r="U42" s="431"/>
      <c r="V42" s="431"/>
      <c r="W42" s="431"/>
      <c r="X42" s="268"/>
      <c r="Y42" s="268"/>
      <c r="Z42" s="268"/>
      <c r="AF42" s="431"/>
      <c r="AG42" s="431"/>
      <c r="AH42" s="268"/>
      <c r="AI42" s="268"/>
      <c r="AJ42" s="268"/>
      <c r="AK42" s="422"/>
      <c r="AL42" s="268"/>
      <c r="AM42" s="370">
        <f t="shared" si="24"/>
        <v>66</v>
      </c>
      <c r="AN42" s="372"/>
      <c r="AO42" s="268"/>
      <c r="AP42" s="268"/>
      <c r="AQ42" s="343"/>
      <c r="AR42" s="351"/>
      <c r="AS42" s="351"/>
      <c r="AT42" s="351"/>
      <c r="AU42" s="351"/>
      <c r="AV42" s="351"/>
      <c r="AW42" s="351"/>
      <c r="AX42" s="351"/>
    </row>
    <row r="43" spans="1:55" s="250" customFormat="1" ht="15.75" customHeight="1" thickBot="1" x14ac:dyDescent="0.35">
      <c r="A43" s="352" t="str">
        <f ca="1">IF(AK28&gt;0,"error","")</f>
        <v/>
      </c>
      <c r="B43" s="420" t="s">
        <v>47</v>
      </c>
      <c r="C43" s="360">
        <v>91</v>
      </c>
      <c r="D43" s="268"/>
      <c r="E43" s="268"/>
      <c r="F43" s="268"/>
      <c r="G43" s="268"/>
      <c r="H43" s="268"/>
      <c r="J43" s="330"/>
      <c r="K43" s="268" t="s">
        <v>83</v>
      </c>
      <c r="L43" s="434"/>
      <c r="M43" s="435"/>
      <c r="N43" s="435"/>
      <c r="O43" s="435"/>
      <c r="P43" s="435"/>
      <c r="Q43" s="253" t="s">
        <v>93</v>
      </c>
      <c r="R43" s="268"/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  <c r="AM43" s="370">
        <f t="shared" si="24"/>
        <v>91</v>
      </c>
      <c r="AN43" s="372"/>
      <c r="AO43" s="268"/>
      <c r="AP43" s="268"/>
      <c r="AQ43" s="343"/>
      <c r="AR43" s="351"/>
      <c r="AS43" s="351"/>
      <c r="AT43" s="351"/>
      <c r="AU43" s="351"/>
      <c r="AV43" s="351"/>
      <c r="AW43" s="351"/>
      <c r="AX43" s="351"/>
    </row>
    <row r="44" spans="1:55" s="250" customFormat="1" ht="15.75" customHeight="1" thickBot="1" x14ac:dyDescent="0.35">
      <c r="A44" s="352" t="str">
        <f ca="1">IF(AK27&gt;0,"error","")</f>
        <v/>
      </c>
      <c r="B44" s="420" t="s">
        <v>46</v>
      </c>
      <c r="C44" s="360">
        <v>113</v>
      </c>
      <c r="D44" s="280"/>
      <c r="E44" s="280"/>
      <c r="F44" s="268"/>
      <c r="G44" s="268"/>
      <c r="H44" s="268"/>
      <c r="J44" s="330"/>
      <c r="K44" s="636" t="str">
        <f>IF(AP41&gt;0,"Foot length does not match number of heights","")</f>
        <v/>
      </c>
      <c r="L44" s="628"/>
      <c r="M44" s="628"/>
      <c r="N44" s="628"/>
      <c r="O44" s="628"/>
      <c r="P44" s="629"/>
      <c r="Q44" s="275"/>
      <c r="R44" s="268"/>
      <c r="S44" s="268"/>
      <c r="T44" s="268"/>
      <c r="U44" s="268"/>
      <c r="V44" s="268"/>
      <c r="W44" s="318"/>
      <c r="X44" s="268"/>
      <c r="Y44" s="268"/>
      <c r="Z44" s="268"/>
      <c r="AA44" s="268"/>
      <c r="AB44" s="268"/>
      <c r="AC44" s="268"/>
      <c r="AD44" s="268"/>
      <c r="AE44" s="268"/>
      <c r="AF44" s="268"/>
      <c r="AG44" s="343"/>
      <c r="AH44" s="268"/>
      <c r="AI44" s="268"/>
      <c r="AJ44" s="268"/>
      <c r="AK44" s="268"/>
      <c r="AL44" s="268"/>
      <c r="AM44" s="370">
        <f t="shared" si="24"/>
        <v>113</v>
      </c>
      <c r="AN44" s="372"/>
      <c r="AO44" s="268"/>
      <c r="AP44" s="268"/>
      <c r="AQ44" s="343"/>
      <c r="AR44" s="351"/>
      <c r="AS44" s="351"/>
      <c r="AT44" s="351"/>
      <c r="AU44" s="351"/>
      <c r="AV44" s="351"/>
      <c r="AW44" s="351"/>
      <c r="AX44" s="351"/>
    </row>
    <row r="45" spans="1:55" s="250" customFormat="1" ht="15.75" customHeight="1" thickBot="1" x14ac:dyDescent="0.35">
      <c r="A45" s="352" t="str">
        <f ca="1">IF(AK26&gt;0,"error","")</f>
        <v/>
      </c>
      <c r="B45" s="420" t="s">
        <v>44</v>
      </c>
      <c r="C45" s="360">
        <v>130</v>
      </c>
      <c r="D45" s="268"/>
      <c r="E45" s="268"/>
      <c r="F45" s="268"/>
      <c r="G45" s="268"/>
      <c r="H45" s="268"/>
      <c r="J45" s="330"/>
      <c r="K45" s="630"/>
      <c r="L45" s="631"/>
      <c r="M45" s="631"/>
      <c r="N45" s="631"/>
      <c r="O45" s="631"/>
      <c r="P45" s="632"/>
      <c r="Q45" s="275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370">
        <f t="shared" si="24"/>
        <v>130</v>
      </c>
      <c r="AN45" s="372"/>
      <c r="AO45" s="268"/>
      <c r="AP45" s="268"/>
      <c r="AQ45" s="343"/>
      <c r="AR45" s="351"/>
      <c r="AS45" s="351"/>
      <c r="AT45" s="351"/>
      <c r="AU45" s="351"/>
      <c r="AV45" s="351"/>
      <c r="AW45" s="351"/>
      <c r="AX45" s="351"/>
    </row>
    <row r="46" spans="1:55" s="250" customFormat="1" ht="15" thickBot="1" x14ac:dyDescent="0.35">
      <c r="A46" s="436" t="str">
        <f>IF(AK25&gt;0,"error","")</f>
        <v/>
      </c>
      <c r="B46" s="420" t="s">
        <v>56</v>
      </c>
      <c r="C46" s="305">
        <f>AM46</f>
        <v>440</v>
      </c>
      <c r="D46" s="424" t="s">
        <v>45</v>
      </c>
      <c r="E46" s="360">
        <v>140</v>
      </c>
      <c r="F46" s="268"/>
      <c r="G46" s="268"/>
      <c r="H46" s="268"/>
      <c r="J46" s="330"/>
      <c r="K46" s="633"/>
      <c r="L46" s="634"/>
      <c r="M46" s="634"/>
      <c r="N46" s="634"/>
      <c r="O46" s="634"/>
      <c r="P46" s="635"/>
      <c r="Q46" s="275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396">
        <f>SUM(AM37:AM45)</f>
        <v>440</v>
      </c>
      <c r="AN46" s="400">
        <f>ROUNDUP(E46,0)</f>
        <v>140</v>
      </c>
      <c r="AO46" s="268"/>
      <c r="AP46" s="268"/>
      <c r="AQ46" s="343"/>
      <c r="AR46" s="351"/>
      <c r="AS46" s="351"/>
      <c r="AT46" s="351"/>
      <c r="AU46" s="351"/>
      <c r="AV46" s="351"/>
      <c r="AW46" s="351"/>
      <c r="AX46" s="351"/>
    </row>
    <row r="47" spans="1:55" ht="4.95" customHeight="1" thickBot="1" x14ac:dyDescent="0.35">
      <c r="A47" s="331"/>
      <c r="B47" s="437"/>
      <c r="C47" s="330"/>
      <c r="D47" s="330"/>
      <c r="E47" s="330"/>
      <c r="F47" s="330"/>
      <c r="H47" s="268"/>
      <c r="I47" s="250"/>
      <c r="J47" s="250"/>
      <c r="K47" s="250"/>
      <c r="Q47" s="275"/>
      <c r="R47" s="268"/>
      <c r="S47" s="268"/>
      <c r="T47" s="268"/>
      <c r="U47" s="268"/>
      <c r="V47" s="268"/>
      <c r="W47" s="268"/>
      <c r="X47" s="276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343"/>
      <c r="AN47" s="343"/>
      <c r="AO47" s="268"/>
      <c r="AP47" s="268"/>
      <c r="AQ47" s="422"/>
      <c r="AR47" s="351"/>
      <c r="AS47" s="351"/>
      <c r="AT47" s="351"/>
      <c r="AU47" s="351"/>
      <c r="AV47" s="351"/>
      <c r="AW47" s="351"/>
      <c r="AX47" s="351"/>
    </row>
    <row r="48" spans="1:55" ht="18" customHeight="1" thickBot="1" x14ac:dyDescent="0.35">
      <c r="A48" s="433"/>
      <c r="B48" s="438" t="s">
        <v>21</v>
      </c>
      <c r="C48" s="433"/>
      <c r="D48" s="439" t="s">
        <v>353</v>
      </c>
      <c r="E48" s="421">
        <f>AN34+AM11</f>
        <v>352</v>
      </c>
      <c r="F48" s="440" t="s">
        <v>1</v>
      </c>
      <c r="G48" s="441">
        <v>100</v>
      </c>
      <c r="H48" s="374"/>
      <c r="I48" s="311">
        <f>E48*G48</f>
        <v>35200</v>
      </c>
      <c r="J48" s="442" t="s">
        <v>0</v>
      </c>
      <c r="K48" s="288">
        <f>E50*G50</f>
        <v>323200</v>
      </c>
      <c r="L48" s="443"/>
      <c r="M48" s="443"/>
      <c r="N48" s="443"/>
      <c r="O48" s="444" t="s">
        <v>6</v>
      </c>
      <c r="P48" s="445">
        <f>I48+K48</f>
        <v>358400</v>
      </c>
      <c r="Q48" s="275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422"/>
      <c r="AL48" s="268"/>
      <c r="AM48" s="343"/>
      <c r="AN48" s="343"/>
      <c r="AO48" s="268"/>
      <c r="AP48" s="268"/>
      <c r="AQ48" s="268"/>
      <c r="AR48" s="351"/>
      <c r="AS48" s="351"/>
      <c r="AT48" s="351"/>
      <c r="AU48" s="351"/>
      <c r="AV48" s="351"/>
      <c r="AW48" s="351"/>
      <c r="AX48" s="351"/>
    </row>
    <row r="49" spans="1:50" ht="4.95" customHeight="1" thickBot="1" x14ac:dyDescent="0.35">
      <c r="A49" s="329"/>
      <c r="B49" s="395"/>
      <c r="C49" s="250"/>
      <c r="E49" s="446"/>
      <c r="G49" s="447"/>
      <c r="H49" s="268"/>
      <c r="I49" s="261"/>
      <c r="J49" s="250"/>
      <c r="K49" s="261"/>
      <c r="P49" s="448"/>
      <c r="Q49" s="275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343"/>
      <c r="AN49" s="343"/>
      <c r="AO49" s="268"/>
      <c r="AP49" s="268"/>
      <c r="AQ49" s="343"/>
      <c r="AR49" s="351"/>
      <c r="AS49" s="351"/>
      <c r="AT49" s="351"/>
      <c r="AU49" s="351"/>
      <c r="AV49" s="351"/>
      <c r="AW49" s="351"/>
      <c r="AX49" s="351"/>
    </row>
    <row r="50" spans="1:50" ht="16.2" thickBot="1" x14ac:dyDescent="0.35">
      <c r="A50" s="329"/>
      <c r="B50" s="395"/>
      <c r="C50" s="250"/>
      <c r="D50" s="449" t="s">
        <v>4</v>
      </c>
      <c r="E50" s="421">
        <f>AM33</f>
        <v>1616</v>
      </c>
      <c r="F50" s="440" t="s">
        <v>1</v>
      </c>
      <c r="G50" s="450">
        <v>200</v>
      </c>
      <c r="H50" s="268"/>
      <c r="I50" s="268"/>
      <c r="J50" s="250"/>
      <c r="K50" s="268"/>
      <c r="L50" s="433"/>
      <c r="M50" s="433"/>
      <c r="N50" s="433"/>
      <c r="P50" s="448"/>
      <c r="Q50" s="275"/>
      <c r="R50" s="268"/>
      <c r="S50" s="268"/>
      <c r="T50" s="268"/>
      <c r="U50" s="268"/>
      <c r="V50" s="371"/>
      <c r="W50" s="318"/>
      <c r="X50" s="371"/>
      <c r="AA50" s="268"/>
      <c r="AB50" s="343"/>
      <c r="AC50" s="343"/>
      <c r="AD50" s="343"/>
      <c r="AE50" s="343"/>
      <c r="AF50" s="268"/>
      <c r="AG50" s="268"/>
      <c r="AH50" s="268"/>
      <c r="AI50" s="268"/>
      <c r="AJ50" s="422"/>
      <c r="AK50" s="268"/>
      <c r="AL50" s="268"/>
      <c r="AM50" s="343"/>
      <c r="AN50" s="343"/>
      <c r="AO50" s="268"/>
      <c r="AP50" s="268"/>
      <c r="AQ50" s="343"/>
      <c r="AR50" s="351"/>
      <c r="AS50" s="351"/>
      <c r="AT50" s="351"/>
      <c r="AU50" s="351"/>
      <c r="AV50" s="351"/>
      <c r="AW50" s="351"/>
      <c r="AX50" s="351"/>
    </row>
    <row r="51" spans="1:50" ht="4.95" customHeight="1" thickBot="1" x14ac:dyDescent="0.35">
      <c r="A51" s="329"/>
      <c r="B51" s="395"/>
      <c r="C51" s="250"/>
      <c r="D51" s="451"/>
      <c r="E51" s="452"/>
      <c r="F51" s="440"/>
      <c r="G51" s="453"/>
      <c r="H51" s="268"/>
      <c r="I51" s="250"/>
      <c r="J51" s="250"/>
      <c r="K51" s="454"/>
      <c r="L51" s="433"/>
      <c r="M51" s="433"/>
      <c r="N51" s="433"/>
      <c r="P51" s="448"/>
      <c r="Q51" s="275"/>
      <c r="R51" s="268"/>
      <c r="S51" s="268"/>
      <c r="T51" s="268"/>
      <c r="U51" s="268"/>
      <c r="V51" s="268"/>
      <c r="W51" s="268"/>
      <c r="X51" s="371"/>
      <c r="AA51" s="268"/>
      <c r="AB51" s="343"/>
      <c r="AC51" s="343"/>
      <c r="AD51" s="343"/>
      <c r="AE51" s="343"/>
      <c r="AF51" s="268"/>
      <c r="AG51" s="268"/>
      <c r="AH51" s="268"/>
      <c r="AI51" s="268"/>
      <c r="AJ51" s="268"/>
      <c r="AK51" s="455"/>
      <c r="AL51" s="268"/>
      <c r="AM51" s="343"/>
      <c r="AN51" s="343"/>
      <c r="AO51" s="268"/>
      <c r="AP51" s="268"/>
      <c r="AQ51" s="343"/>
      <c r="AR51" s="351"/>
      <c r="AS51" s="351"/>
      <c r="AT51" s="351"/>
      <c r="AU51" s="351"/>
      <c r="AV51" s="351"/>
      <c r="AW51" s="351"/>
      <c r="AX51" s="351"/>
    </row>
    <row r="52" spans="1:50" ht="16.8" thickBot="1" x14ac:dyDescent="0.35">
      <c r="A52" s="433"/>
      <c r="B52" s="438" t="s">
        <v>23</v>
      </c>
      <c r="C52" s="433"/>
      <c r="D52" s="315" t="s">
        <v>354</v>
      </c>
      <c r="E52" s="456"/>
      <c r="F52" s="457"/>
      <c r="G52" s="457"/>
      <c r="H52" s="457"/>
      <c r="I52" s="458"/>
      <c r="J52" s="459"/>
      <c r="K52" s="433"/>
      <c r="L52" s="433"/>
      <c r="M52" s="433"/>
      <c r="N52" s="433"/>
      <c r="O52" s="444" t="s">
        <v>7</v>
      </c>
      <c r="P52" s="305">
        <f ca="1">ROUND(0.5*AM9*(AM11*(2+AM9/200)-AM9*G13/200),0)</f>
        <v>175</v>
      </c>
      <c r="Q52" s="275"/>
      <c r="R52" s="268"/>
      <c r="S52" s="268"/>
      <c r="T52" s="268"/>
      <c r="U52" s="268"/>
      <c r="V52" s="268"/>
      <c r="W52" s="268"/>
      <c r="X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455"/>
      <c r="AL52" s="268"/>
      <c r="AM52" s="343"/>
      <c r="AN52" s="343"/>
      <c r="AO52" s="268"/>
      <c r="AP52" s="268"/>
      <c r="AQ52" s="460"/>
      <c r="AR52" s="268"/>
      <c r="AS52" s="268"/>
    </row>
    <row r="53" spans="1:50" ht="4.95" customHeight="1" thickBot="1" x14ac:dyDescent="0.35">
      <c r="A53" s="433"/>
      <c r="B53" s="461"/>
      <c r="C53" s="433"/>
      <c r="D53" s="457"/>
      <c r="E53" s="456"/>
      <c r="F53" s="261"/>
      <c r="G53" s="457"/>
      <c r="H53" s="261"/>
      <c r="I53" s="457"/>
      <c r="J53" s="459"/>
      <c r="K53" s="329"/>
      <c r="L53" s="329"/>
      <c r="M53" s="329"/>
      <c r="N53" s="329"/>
      <c r="O53" s="329"/>
      <c r="P53" s="462"/>
      <c r="Q53" s="275"/>
      <c r="R53" s="268"/>
      <c r="S53" s="268"/>
      <c r="T53" s="268"/>
      <c r="U53" s="268"/>
      <c r="V53" s="268"/>
      <c r="W53" s="268"/>
      <c r="X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  <c r="AM53" s="343"/>
      <c r="AN53" s="343"/>
      <c r="AO53" s="268"/>
      <c r="AP53" s="268"/>
      <c r="AQ53" s="460"/>
      <c r="AR53" s="268"/>
      <c r="AS53" s="268"/>
    </row>
    <row r="54" spans="1:50" s="433" customFormat="1" ht="16.8" thickBot="1" x14ac:dyDescent="0.35">
      <c r="B54" s="438" t="s">
        <v>22</v>
      </c>
      <c r="D54" s="439" t="s">
        <v>355</v>
      </c>
      <c r="E54" s="305">
        <f>AN46+AN35</f>
        <v>155</v>
      </c>
      <c r="F54" s="271" t="s">
        <v>1</v>
      </c>
      <c r="G54" s="270">
        <v>25</v>
      </c>
      <c r="H54" s="250"/>
      <c r="I54" s="311">
        <f>E54*G54</f>
        <v>3875</v>
      </c>
      <c r="J54" s="442" t="s">
        <v>0</v>
      </c>
      <c r="K54" s="311">
        <f>E56*G56</f>
        <v>22000</v>
      </c>
      <c r="L54" s="250"/>
      <c r="M54" s="250"/>
      <c r="N54" s="250"/>
      <c r="O54" s="296" t="s">
        <v>5</v>
      </c>
      <c r="P54" s="445">
        <f>I54+K54</f>
        <v>25875</v>
      </c>
      <c r="Q54" s="463"/>
      <c r="R54" s="431"/>
      <c r="S54" s="431"/>
      <c r="T54" s="431"/>
      <c r="U54" s="268"/>
      <c r="V54" s="268"/>
      <c r="W54" s="268"/>
      <c r="X54" s="31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422"/>
      <c r="AL54" s="431"/>
      <c r="AM54" s="464"/>
      <c r="AN54" s="464"/>
      <c r="AO54" s="431"/>
      <c r="AP54" s="431"/>
      <c r="AQ54" s="465"/>
      <c r="AR54" s="431"/>
      <c r="AS54" s="431"/>
      <c r="AT54" s="466"/>
    </row>
    <row r="55" spans="1:50" s="433" customFormat="1" ht="4.95" customHeight="1" thickBot="1" x14ac:dyDescent="0.3">
      <c r="B55" s="251"/>
      <c r="C55" s="251"/>
      <c r="D55" s="251"/>
      <c r="E55" s="467"/>
      <c r="F55" s="250"/>
      <c r="G55" s="304"/>
      <c r="H55" s="250"/>
      <c r="I55" s="250"/>
      <c r="J55" s="250"/>
      <c r="K55" s="250"/>
      <c r="L55" s="250"/>
      <c r="M55" s="250"/>
      <c r="N55" s="250"/>
      <c r="O55" s="250"/>
      <c r="P55" s="448"/>
      <c r="Q55" s="463"/>
      <c r="R55" s="431"/>
      <c r="S55" s="431"/>
      <c r="T55" s="431"/>
      <c r="U55" s="268"/>
      <c r="V55" s="268"/>
      <c r="W55" s="268"/>
      <c r="X55" s="431"/>
      <c r="Y55" s="468">
        <f>Y48-Y49</f>
        <v>0</v>
      </c>
      <c r="Z55" s="468"/>
      <c r="AA55" s="431"/>
      <c r="AB55" s="431"/>
      <c r="AC55" s="431"/>
      <c r="AD55" s="431"/>
      <c r="AE55" s="431"/>
      <c r="AF55" s="268"/>
      <c r="AG55" s="268"/>
      <c r="AH55" s="431"/>
      <c r="AI55" s="268"/>
      <c r="AJ55" s="268"/>
      <c r="AK55" s="422"/>
      <c r="AL55" s="431"/>
      <c r="AM55" s="464"/>
      <c r="AN55" s="464"/>
      <c r="AO55" s="431"/>
      <c r="AP55" s="431"/>
      <c r="AQ55" s="465"/>
      <c r="AR55" s="431"/>
      <c r="AS55" s="431"/>
    </row>
    <row r="56" spans="1:50" ht="15" thickBot="1" x14ac:dyDescent="0.35">
      <c r="A56" s="433"/>
      <c r="B56" s="433"/>
      <c r="C56" s="433"/>
      <c r="D56" s="439" t="s">
        <v>56</v>
      </c>
      <c r="E56" s="305">
        <f>AM46</f>
        <v>440</v>
      </c>
      <c r="F56" s="271" t="s">
        <v>1</v>
      </c>
      <c r="G56" s="469">
        <v>50</v>
      </c>
      <c r="H56" s="268"/>
      <c r="I56" s="268"/>
      <c r="J56" s="268"/>
      <c r="K56" s="268"/>
      <c r="L56" s="268"/>
      <c r="M56" s="268"/>
      <c r="N56" s="268"/>
      <c r="O56" s="268"/>
      <c r="P56" s="470"/>
      <c r="Q56" s="275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422"/>
      <c r="AL56" s="268"/>
      <c r="AM56" s="343"/>
      <c r="AN56" s="343"/>
      <c r="AO56" s="268"/>
      <c r="AP56" s="268"/>
      <c r="AQ56" s="268"/>
      <c r="AR56" s="268"/>
      <c r="AS56" s="268"/>
      <c r="AT56" s="471"/>
      <c r="AU56" s="471"/>
    </row>
    <row r="57" spans="1:50" s="433" customFormat="1" ht="4.95" customHeight="1" thickBot="1" x14ac:dyDescent="0.35">
      <c r="D57" s="329"/>
      <c r="E57" s="329"/>
      <c r="F57" s="329"/>
      <c r="G57" s="329"/>
      <c r="H57" s="431"/>
      <c r="I57" s="431"/>
      <c r="J57" s="431"/>
      <c r="K57" s="431"/>
      <c r="L57" s="431"/>
      <c r="M57" s="431"/>
      <c r="N57" s="431"/>
      <c r="O57" s="431"/>
      <c r="P57" s="472"/>
      <c r="Q57" s="463"/>
      <c r="R57" s="431"/>
      <c r="S57" s="431"/>
      <c r="T57" s="431"/>
      <c r="U57" s="268"/>
      <c r="V57" s="268"/>
      <c r="W57" s="268"/>
      <c r="X57" s="371"/>
      <c r="Y57" s="318"/>
      <c r="Z57" s="318"/>
      <c r="AA57" s="268"/>
      <c r="AB57" s="343"/>
      <c r="AC57" s="343"/>
      <c r="AD57" s="343"/>
      <c r="AE57" s="343"/>
      <c r="AF57" s="268"/>
      <c r="AG57" s="268"/>
      <c r="AH57" s="268"/>
      <c r="AI57" s="268"/>
      <c r="AJ57" s="268"/>
      <c r="AK57" s="268"/>
      <c r="AL57" s="431"/>
      <c r="AM57" s="464"/>
      <c r="AN57" s="464"/>
      <c r="AO57" s="431"/>
      <c r="AP57" s="431"/>
      <c r="AQ57" s="431"/>
      <c r="AR57" s="431"/>
      <c r="AS57" s="431"/>
    </row>
    <row r="58" spans="1:50" ht="18.75" customHeight="1" thickBot="1" x14ac:dyDescent="0.35">
      <c r="A58" s="433"/>
      <c r="B58" s="461"/>
      <c r="C58" s="433"/>
      <c r="D58" s="318"/>
      <c r="E58" s="388"/>
      <c r="F58" s="271"/>
      <c r="G58" s="401"/>
      <c r="H58" s="250"/>
      <c r="I58" s="250"/>
      <c r="J58" s="250"/>
      <c r="K58" s="250"/>
      <c r="L58" s="250"/>
      <c r="M58" s="625" t="s">
        <v>208</v>
      </c>
      <c r="N58" s="626"/>
      <c r="O58" s="626"/>
      <c r="P58" s="473">
        <f ca="1">+P48+P54+P52</f>
        <v>384450</v>
      </c>
      <c r="Q58" s="275"/>
      <c r="R58" s="26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  <c r="AM58" s="343"/>
      <c r="AN58" s="343"/>
      <c r="AO58" s="268"/>
      <c r="AP58" s="268"/>
      <c r="AQ58" s="268"/>
      <c r="AR58" s="268"/>
      <c r="AS58" s="388"/>
      <c r="AT58" s="471"/>
    </row>
    <row r="59" spans="1:50" ht="4.95" customHeight="1" x14ac:dyDescent="0.3">
      <c r="A59" s="433"/>
      <c r="B59" s="461"/>
      <c r="C59" s="433"/>
      <c r="D59" s="318"/>
      <c r="E59" s="388"/>
      <c r="F59" s="271"/>
      <c r="G59" s="401"/>
      <c r="H59" s="250"/>
      <c r="I59" s="250"/>
      <c r="J59" s="250"/>
      <c r="K59" s="250"/>
      <c r="L59" s="250"/>
      <c r="M59" s="250"/>
      <c r="N59" s="250"/>
      <c r="O59" s="250"/>
      <c r="P59" s="250"/>
      <c r="Q59" s="275"/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343"/>
      <c r="AN59" s="343"/>
      <c r="AO59" s="268"/>
      <c r="AP59" s="268"/>
      <c r="AQ59" s="268"/>
      <c r="AR59" s="268"/>
      <c r="AS59" s="268"/>
    </row>
    <row r="60" spans="1:50" ht="13.8" x14ac:dyDescent="0.25">
      <c r="A60" s="250"/>
      <c r="B60" s="326" t="s">
        <v>335</v>
      </c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327"/>
      <c r="N60" s="250"/>
      <c r="O60" s="250"/>
      <c r="P60" s="250"/>
      <c r="Q60" s="474" t="s">
        <v>90</v>
      </c>
      <c r="AM60" s="251"/>
      <c r="AN60" s="251"/>
    </row>
    <row r="61" spans="1:50" ht="33" customHeight="1" x14ac:dyDescent="0.25">
      <c r="A61" s="250"/>
      <c r="B61" s="624" t="s">
        <v>356</v>
      </c>
      <c r="C61" s="624"/>
      <c r="D61" s="624"/>
      <c r="E61" s="624"/>
      <c r="F61" s="624"/>
      <c r="G61" s="624"/>
      <c r="H61" s="624"/>
      <c r="I61" s="624"/>
      <c r="J61" s="624"/>
      <c r="K61" s="624"/>
      <c r="L61" s="624"/>
      <c r="M61" s="624"/>
      <c r="N61" s="624"/>
      <c r="O61" s="624"/>
      <c r="P61" s="624"/>
      <c r="Q61" s="328" t="s">
        <v>91</v>
      </c>
      <c r="AM61" s="251"/>
      <c r="AN61" s="251"/>
    </row>
    <row r="62" spans="1:50" ht="13.8" x14ac:dyDescent="0.25">
      <c r="A62" s="250"/>
      <c r="B62" s="615" t="s">
        <v>350</v>
      </c>
      <c r="C62" s="616"/>
      <c r="D62" s="616"/>
      <c r="E62" s="616"/>
      <c r="F62" s="616"/>
      <c r="G62" s="616"/>
      <c r="H62" s="616"/>
      <c r="I62" s="616"/>
      <c r="J62" s="616"/>
      <c r="K62" s="616"/>
      <c r="L62" s="616"/>
      <c r="M62" s="616"/>
      <c r="N62" s="616"/>
      <c r="O62" s="616"/>
      <c r="P62" s="617"/>
      <c r="Q62" s="588" t="s">
        <v>94</v>
      </c>
      <c r="AM62" s="251"/>
      <c r="AN62" s="251"/>
    </row>
    <row r="63" spans="1:50" ht="13.8" x14ac:dyDescent="0.25">
      <c r="A63" s="250"/>
      <c r="B63" s="618"/>
      <c r="C63" s="619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19"/>
      <c r="O63" s="619"/>
      <c r="P63" s="620"/>
      <c r="Q63" s="614"/>
      <c r="AM63" s="251"/>
      <c r="AN63" s="251"/>
    </row>
    <row r="64" spans="1:50" ht="13.8" x14ac:dyDescent="0.25">
      <c r="A64" s="250"/>
      <c r="B64" s="618"/>
      <c r="C64" s="619"/>
      <c r="D64" s="619"/>
      <c r="E64" s="619"/>
      <c r="F64" s="619"/>
      <c r="G64" s="619"/>
      <c r="H64" s="619"/>
      <c r="I64" s="619"/>
      <c r="J64" s="619"/>
      <c r="K64" s="619"/>
      <c r="L64" s="619"/>
      <c r="M64" s="619"/>
      <c r="N64" s="619"/>
      <c r="O64" s="619"/>
      <c r="P64" s="620"/>
      <c r="Q64" s="614"/>
      <c r="AM64" s="251"/>
      <c r="AN64" s="251"/>
    </row>
    <row r="65" spans="1:45" s="433" customFormat="1" ht="13.2" x14ac:dyDescent="0.25">
      <c r="A65" s="329"/>
      <c r="B65" s="621"/>
      <c r="C65" s="622"/>
      <c r="D65" s="622"/>
      <c r="E65" s="622"/>
      <c r="F65" s="622"/>
      <c r="G65" s="622"/>
      <c r="H65" s="622"/>
      <c r="I65" s="622"/>
      <c r="J65" s="622"/>
      <c r="K65" s="622"/>
      <c r="L65" s="622"/>
      <c r="M65" s="622"/>
      <c r="N65" s="622"/>
      <c r="O65" s="622"/>
      <c r="P65" s="623"/>
      <c r="Q65" s="614"/>
    </row>
    <row r="66" spans="1:45" s="433" customFormat="1" ht="17.25" customHeight="1" x14ac:dyDescent="0.25">
      <c r="A66" s="329"/>
      <c r="B66" s="475" t="s">
        <v>357</v>
      </c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7"/>
      <c r="P66" s="477"/>
      <c r="Q66" s="253" t="s">
        <v>340</v>
      </c>
    </row>
    <row r="67" spans="1:45" ht="19.95" customHeight="1" x14ac:dyDescent="0.25">
      <c r="A67" s="250"/>
      <c r="B67" s="476" t="s">
        <v>20</v>
      </c>
      <c r="C67" s="476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253" t="s">
        <v>92</v>
      </c>
      <c r="AM67" s="251"/>
      <c r="AN67" s="251"/>
    </row>
    <row r="68" spans="1:45" ht="19.5" customHeight="1" x14ac:dyDescent="0.25">
      <c r="A68" s="250"/>
      <c r="B68" s="476" t="s">
        <v>9</v>
      </c>
      <c r="C68" s="476"/>
      <c r="D68" s="479"/>
      <c r="E68" s="479"/>
      <c r="F68" s="479"/>
      <c r="G68" s="479"/>
      <c r="H68" s="479"/>
      <c r="I68" s="479"/>
      <c r="J68" s="325" t="s">
        <v>10</v>
      </c>
      <c r="K68" s="478"/>
      <c r="L68" s="478"/>
      <c r="M68" s="478"/>
      <c r="N68" s="478"/>
      <c r="O68" s="478"/>
      <c r="P68" s="478"/>
      <c r="Q68" s="253" t="s">
        <v>9</v>
      </c>
      <c r="AM68" s="251"/>
      <c r="AN68" s="251"/>
    </row>
    <row r="69" spans="1:45" s="334" customFormat="1" x14ac:dyDescent="0.3">
      <c r="B69" s="446" t="str">
        <f>'status of document'!B5</f>
        <v>Effective: 1st January 2020</v>
      </c>
      <c r="D69" s="255"/>
      <c r="F69" s="255"/>
      <c r="G69" s="255"/>
      <c r="H69" s="255"/>
      <c r="J69" s="255" t="str">
        <f>'status of document'!B2</f>
        <v>Release version 6b</v>
      </c>
      <c r="O69" s="446"/>
      <c r="P69" s="335" t="str">
        <f>'status of document'!B7</f>
        <v>© 2020, IRSA</v>
      </c>
      <c r="Q69" s="480"/>
      <c r="R69" s="343"/>
      <c r="S69" s="343"/>
      <c r="T69" s="343"/>
      <c r="U69" s="343"/>
      <c r="V69" s="343"/>
      <c r="W69" s="343"/>
      <c r="X69" s="481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</row>
    <row r="70" spans="1:45" x14ac:dyDescent="0.3">
      <c r="A70" s="433"/>
      <c r="B70" s="342" t="s">
        <v>330</v>
      </c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253" t="s">
        <v>345</v>
      </c>
      <c r="R70" s="268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L70" s="268"/>
      <c r="AM70" s="343"/>
      <c r="AN70" s="343"/>
      <c r="AO70" s="268"/>
      <c r="AP70" s="268"/>
      <c r="AQ70" s="268"/>
      <c r="AR70" s="268"/>
      <c r="AS70" s="268"/>
    </row>
    <row r="71" spans="1:45" x14ac:dyDescent="0.3">
      <c r="A71" s="433"/>
      <c r="B71" s="433"/>
      <c r="C71" s="433"/>
      <c r="D71" s="433"/>
      <c r="E71" s="433"/>
      <c r="F71" s="433"/>
      <c r="G71" s="433"/>
      <c r="H71" s="433"/>
      <c r="I71" s="433"/>
      <c r="J71" s="433"/>
      <c r="L71" s="433"/>
      <c r="M71" s="433"/>
      <c r="N71" s="433"/>
      <c r="O71" s="433"/>
      <c r="P71" s="433"/>
      <c r="Q71" s="275"/>
      <c r="R71" s="268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H71" s="268"/>
      <c r="AL71" s="268"/>
      <c r="AM71" s="343"/>
      <c r="AN71" s="343"/>
      <c r="AO71" s="268"/>
      <c r="AP71" s="268"/>
      <c r="AQ71" s="268"/>
      <c r="AR71" s="268"/>
      <c r="AS71" s="268"/>
    </row>
    <row r="72" spans="1:45" x14ac:dyDescent="0.3">
      <c r="A72" s="433"/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275"/>
      <c r="R72" s="268"/>
      <c r="Z72" s="268"/>
      <c r="AA72" s="268"/>
      <c r="AB72" s="268"/>
      <c r="AC72" s="268"/>
      <c r="AD72" s="268"/>
      <c r="AE72" s="268"/>
      <c r="AH72" s="268"/>
      <c r="AL72" s="268"/>
      <c r="AM72" s="343"/>
      <c r="AN72" s="343"/>
      <c r="AO72" s="268"/>
      <c r="AP72" s="268"/>
      <c r="AQ72" s="268"/>
      <c r="AR72" s="268"/>
      <c r="AS72" s="268"/>
    </row>
    <row r="73" spans="1:45" x14ac:dyDescent="0.3">
      <c r="A73" s="433"/>
      <c r="B73" s="433"/>
      <c r="C73" s="433"/>
      <c r="D73" s="433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275"/>
      <c r="R73" s="268"/>
      <c r="AB73" s="268"/>
      <c r="AC73" s="268"/>
      <c r="AD73" s="268"/>
      <c r="AE73" s="268"/>
      <c r="AL73" s="268"/>
      <c r="AM73" s="343"/>
      <c r="AN73" s="343"/>
      <c r="AO73" s="268"/>
      <c r="AP73" s="268"/>
      <c r="AQ73" s="268"/>
      <c r="AR73" s="268"/>
      <c r="AS73" s="268"/>
    </row>
    <row r="74" spans="1:45" x14ac:dyDescent="0.3">
      <c r="A74" s="433"/>
      <c r="B74" s="433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275"/>
      <c r="R74" s="268"/>
      <c r="AL74" s="268"/>
      <c r="AM74" s="343"/>
      <c r="AN74" s="343"/>
      <c r="AO74" s="268"/>
      <c r="AP74" s="268"/>
      <c r="AQ74" s="268"/>
      <c r="AR74" s="268"/>
      <c r="AS74" s="268"/>
    </row>
    <row r="75" spans="1:45" x14ac:dyDescent="0.3">
      <c r="A75" s="433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275"/>
      <c r="R75" s="268"/>
      <c r="AL75" s="268"/>
      <c r="AM75" s="343"/>
      <c r="AN75" s="343"/>
      <c r="AO75" s="268"/>
      <c r="AP75" s="268"/>
      <c r="AQ75" s="268"/>
      <c r="AR75" s="268"/>
      <c r="AS75" s="268"/>
    </row>
    <row r="76" spans="1:45" x14ac:dyDescent="0.3">
      <c r="A76" s="433"/>
      <c r="B76" s="433"/>
      <c r="C76" s="433"/>
      <c r="D76" s="433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275"/>
      <c r="R76" s="268"/>
      <c r="AL76" s="268"/>
      <c r="AM76" s="343"/>
      <c r="AN76" s="343"/>
      <c r="AO76" s="268"/>
      <c r="AP76" s="268"/>
      <c r="AQ76" s="268"/>
      <c r="AR76" s="268"/>
      <c r="AS76" s="268"/>
    </row>
    <row r="77" spans="1:45" x14ac:dyDescent="0.3">
      <c r="A77" s="433"/>
      <c r="B77" s="433"/>
      <c r="C77" s="433"/>
      <c r="D77" s="433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275"/>
      <c r="R77" s="268"/>
      <c r="AL77" s="268"/>
      <c r="AM77" s="343"/>
      <c r="AN77" s="343"/>
      <c r="AO77" s="268"/>
      <c r="AP77" s="268"/>
      <c r="AQ77" s="268"/>
      <c r="AR77" s="268"/>
      <c r="AS77" s="268"/>
    </row>
    <row r="78" spans="1:45" x14ac:dyDescent="0.3">
      <c r="A78" s="433"/>
      <c r="B78" s="433"/>
      <c r="C78" s="433"/>
      <c r="D78" s="433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275"/>
      <c r="R78" s="268"/>
      <c r="AL78" s="268"/>
      <c r="AM78" s="343"/>
      <c r="AN78" s="343"/>
      <c r="AO78" s="268"/>
      <c r="AP78" s="268"/>
      <c r="AQ78" s="268"/>
      <c r="AR78" s="268"/>
      <c r="AS78" s="268"/>
    </row>
    <row r="79" spans="1:45" x14ac:dyDescent="0.3">
      <c r="A79" s="433"/>
      <c r="B79" s="433"/>
      <c r="C79" s="433"/>
      <c r="D79" s="433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275"/>
      <c r="R79" s="268"/>
      <c r="AL79" s="268"/>
      <c r="AM79" s="343"/>
      <c r="AN79" s="343"/>
      <c r="AO79" s="268"/>
      <c r="AP79" s="268"/>
      <c r="AQ79" s="268"/>
      <c r="AR79" s="268"/>
      <c r="AS79" s="268"/>
    </row>
    <row r="80" spans="1:45" x14ac:dyDescent="0.3">
      <c r="A80" s="433"/>
      <c r="B80" s="433"/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275"/>
      <c r="R80" s="268"/>
      <c r="AL80" s="268"/>
      <c r="AM80" s="343"/>
      <c r="AN80" s="343"/>
      <c r="AO80" s="268"/>
      <c r="AP80" s="268"/>
      <c r="AQ80" s="268"/>
      <c r="AR80" s="268"/>
      <c r="AS80" s="268"/>
    </row>
    <row r="81" spans="1:45" x14ac:dyDescent="0.3">
      <c r="A81" s="433"/>
      <c r="H81" s="433"/>
      <c r="I81" s="433"/>
      <c r="J81" s="433"/>
      <c r="K81" s="433"/>
      <c r="L81" s="433"/>
      <c r="M81" s="433"/>
      <c r="N81" s="433"/>
      <c r="O81" s="433"/>
      <c r="P81" s="433"/>
      <c r="Q81" s="275"/>
      <c r="R81" s="268"/>
      <c r="AL81" s="268"/>
      <c r="AM81" s="343"/>
      <c r="AN81" s="343"/>
      <c r="AO81" s="268"/>
      <c r="AP81" s="268"/>
      <c r="AQ81" s="268"/>
      <c r="AR81" s="268"/>
      <c r="AS81" s="268"/>
    </row>
    <row r="82" spans="1:45" x14ac:dyDescent="0.3">
      <c r="A82" s="433"/>
      <c r="B82" s="433"/>
      <c r="C82" s="433"/>
      <c r="D82" s="433"/>
      <c r="E82" s="433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Q82" s="275"/>
      <c r="R82" s="268"/>
      <c r="AL82" s="268"/>
      <c r="AM82" s="343"/>
      <c r="AN82" s="343"/>
      <c r="AO82" s="268"/>
      <c r="AP82" s="268"/>
      <c r="AQ82" s="268"/>
      <c r="AR82" s="268"/>
      <c r="AS82" s="268"/>
    </row>
    <row r="83" spans="1:45" x14ac:dyDescent="0.3">
      <c r="A83" s="433"/>
      <c r="B83" s="433"/>
      <c r="C83" s="433"/>
      <c r="D83" s="433"/>
      <c r="E83" s="433"/>
      <c r="F83" s="433"/>
      <c r="G83" s="433"/>
      <c r="H83" s="433"/>
      <c r="I83" s="433"/>
      <c r="J83" s="433"/>
      <c r="K83" s="433"/>
      <c r="L83" s="433"/>
      <c r="M83" s="433"/>
      <c r="N83" s="433"/>
      <c r="O83" s="433"/>
      <c r="Q83" s="275"/>
      <c r="R83" s="268"/>
      <c r="AL83" s="268"/>
      <c r="AM83" s="343"/>
      <c r="AN83" s="343"/>
      <c r="AO83" s="268"/>
      <c r="AP83" s="268"/>
      <c r="AQ83" s="268"/>
      <c r="AR83" s="268"/>
      <c r="AS83" s="268"/>
    </row>
    <row r="84" spans="1:45" x14ac:dyDescent="0.3">
      <c r="A84" s="433"/>
      <c r="B84" s="433"/>
      <c r="C84" s="433"/>
      <c r="D84" s="433"/>
      <c r="E84" s="43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</row>
    <row r="85" spans="1:45" x14ac:dyDescent="0.3">
      <c r="A85" s="433"/>
      <c r="B85" s="433"/>
      <c r="C85" s="433"/>
      <c r="D85" s="433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</row>
    <row r="87" spans="1:45" ht="14.25" customHeight="1" x14ac:dyDescent="0.3"/>
  </sheetData>
  <sheetProtection algorithmName="SHA-512" hashValue="mFAPOV6sM//YKk+r0/wqDyZ2NVJM0DXdpTwnTvSI8DTRKnjGitU2l+cUDmcRgw1290K+vs41RaySMb7kTNuEEg==" saltValue="bxm4uW7DS3QjLCMIqTw91w==" spinCount="100000" sheet="1" objects="1" scenarios="1" selectLockedCells="1"/>
  <mergeCells count="33">
    <mergeCell ref="M58:O58"/>
    <mergeCell ref="B61:P61"/>
    <mergeCell ref="B62:P65"/>
    <mergeCell ref="Q62:Q65"/>
    <mergeCell ref="K22:N22"/>
    <mergeCell ref="O22:P22"/>
    <mergeCell ref="K23:N23"/>
    <mergeCell ref="O23:P23"/>
    <mergeCell ref="K44:P46"/>
    <mergeCell ref="K14:P15"/>
    <mergeCell ref="K35:P37"/>
    <mergeCell ref="K39:P41"/>
    <mergeCell ref="Q14:Q15"/>
    <mergeCell ref="D15:E15"/>
    <mergeCell ref="K19:N19"/>
    <mergeCell ref="O19:P19"/>
    <mergeCell ref="K20:N20"/>
    <mergeCell ref="O20:P20"/>
    <mergeCell ref="K12:N12"/>
    <mergeCell ref="O12:P12"/>
    <mergeCell ref="D13:E13"/>
    <mergeCell ref="K13:N13"/>
    <mergeCell ref="O13:P13"/>
    <mergeCell ref="T9:V10"/>
    <mergeCell ref="K10:N10"/>
    <mergeCell ref="O10:P10"/>
    <mergeCell ref="K11:N11"/>
    <mergeCell ref="O11:P11"/>
    <mergeCell ref="C4:E4"/>
    <mergeCell ref="F6:N6"/>
    <mergeCell ref="O6:P6"/>
    <mergeCell ref="K8:P9"/>
    <mergeCell ref="Q8:Q9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63"/>
  <sheetViews>
    <sheetView zoomScale="90" zoomScaleNormal="90" workbookViewId="0">
      <selection activeCell="E12" sqref="E12"/>
    </sheetView>
  </sheetViews>
  <sheetFormatPr baseColWidth="10" defaultColWidth="11" defaultRowHeight="13.8" x14ac:dyDescent="0.25"/>
  <cols>
    <col min="1" max="1" width="11" style="29" customWidth="1"/>
    <col min="2" max="2" width="5.69921875" style="30" customWidth="1"/>
    <col min="3" max="3" width="7.69921875" style="30" customWidth="1"/>
    <col min="4" max="4" width="6.69921875" style="30" customWidth="1"/>
    <col min="5" max="5" width="7.69921875" style="30" customWidth="1"/>
    <col min="6" max="6" width="4.69921875" style="30" customWidth="1"/>
    <col min="7" max="7" width="5.69921875" style="30" customWidth="1"/>
    <col min="8" max="8" width="4.69921875" style="30" customWidth="1"/>
    <col min="9" max="9" width="7.69921875" style="30" customWidth="1"/>
    <col min="10" max="10" width="5.69921875" style="30" customWidth="1"/>
    <col min="11" max="11" width="8.69921875" style="30" customWidth="1"/>
    <col min="12" max="12" width="2.69921875" style="30" customWidth="1"/>
    <col min="13" max="13" width="4.69921875" style="30" customWidth="1"/>
    <col min="14" max="15" width="2.69921875" style="30" customWidth="1"/>
    <col min="16" max="16" width="8.69921875" style="30" customWidth="1"/>
    <col min="17" max="17" width="10.69921875" style="30" customWidth="1"/>
    <col min="18" max="18" width="55.69921875" style="42" customWidth="1"/>
    <col min="19" max="19" width="15.69921875" style="30" customWidth="1"/>
    <col min="20" max="21" width="7.69921875" style="30" customWidth="1"/>
    <col min="22" max="16384" width="11" style="30"/>
  </cols>
  <sheetData>
    <row r="1" spans="1:29" ht="17.25" customHeight="1" x14ac:dyDescent="0.25">
      <c r="A1" s="250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29" ht="21.75" customHeight="1" x14ac:dyDescent="0.4">
      <c r="A2" s="251"/>
      <c r="B2" s="339" t="s">
        <v>57</v>
      </c>
      <c r="C2" s="339"/>
      <c r="D2" s="339"/>
      <c r="E2" s="339"/>
      <c r="F2" s="339"/>
      <c r="G2" s="339"/>
      <c r="H2" s="339"/>
      <c r="I2" s="339"/>
      <c r="J2" s="340"/>
      <c r="K2" s="340"/>
      <c r="L2" s="340"/>
      <c r="M2" s="340"/>
      <c r="N2" s="340"/>
      <c r="O2" s="340"/>
      <c r="P2" s="340"/>
      <c r="Q2" s="340"/>
      <c r="R2" s="253" t="s">
        <v>88</v>
      </c>
    </row>
    <row r="3" spans="1:29" ht="21.75" customHeight="1" x14ac:dyDescent="0.4">
      <c r="A3" s="251"/>
      <c r="B3" s="341" t="s">
        <v>298</v>
      </c>
      <c r="C3" s="339"/>
      <c r="D3" s="339"/>
      <c r="E3" s="339"/>
      <c r="F3" s="339"/>
      <c r="G3" s="339"/>
      <c r="H3" s="339"/>
      <c r="I3" s="339"/>
      <c r="J3" s="340"/>
      <c r="K3" s="340"/>
      <c r="L3" s="340"/>
      <c r="M3" s="340"/>
      <c r="N3" s="340"/>
      <c r="O3" s="340"/>
      <c r="P3" s="340"/>
      <c r="Q3" s="340"/>
      <c r="R3" s="254"/>
    </row>
    <row r="4" spans="1:29" s="29" customFormat="1" ht="5.25" customHeight="1" thickBot="1" x14ac:dyDescent="0.35">
      <c r="A4" s="250"/>
      <c r="B4" s="255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</row>
    <row r="5" spans="1:29" s="29" customFormat="1" ht="26.25" customHeight="1" thickBot="1" x14ac:dyDescent="0.45">
      <c r="A5" s="250"/>
      <c r="B5" s="256">
        <f ca="1">'data entry &amp; rating calculation'!B4</f>
        <v>29</v>
      </c>
      <c r="C5" s="594" t="s">
        <v>82</v>
      </c>
      <c r="D5" s="594"/>
      <c r="E5" s="595"/>
      <c r="F5" s="257"/>
      <c r="G5" s="650" t="s">
        <v>39</v>
      </c>
      <c r="H5" s="651"/>
      <c r="I5" s="651"/>
      <c r="J5" s="651"/>
      <c r="K5" s="651"/>
      <c r="L5" s="651"/>
      <c r="M5" s="599"/>
      <c r="N5" s="599"/>
      <c r="O5" s="600"/>
      <c r="P5" s="596">
        <f>'data entry &amp; rating calculation'!G6</f>
        <v>2345</v>
      </c>
      <c r="Q5" s="600"/>
      <c r="R5" s="258" t="s">
        <v>89</v>
      </c>
      <c r="AB5" s="170"/>
      <c r="AC5" s="58"/>
    </row>
    <row r="6" spans="1:29" s="29" customFormat="1" ht="5.25" customHeight="1" thickBot="1" x14ac:dyDescent="0.35">
      <c r="A6" s="250"/>
      <c r="B6" s="255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457"/>
      <c r="R6" s="250"/>
      <c r="AB6" s="170"/>
      <c r="AC6" s="32"/>
    </row>
    <row r="7" spans="1:29" s="29" customFormat="1" ht="17.25" customHeight="1" thickBot="1" x14ac:dyDescent="0.3">
      <c r="A7" s="250"/>
      <c r="B7" s="250" t="s">
        <v>226</v>
      </c>
      <c r="C7" s="250"/>
      <c r="D7" s="250"/>
      <c r="E7" s="250"/>
      <c r="F7" s="250"/>
      <c r="G7" s="250"/>
      <c r="H7" s="250"/>
      <c r="I7" s="250"/>
      <c r="J7" s="250"/>
      <c r="K7" s="259"/>
      <c r="L7" s="260"/>
      <c r="M7" s="261"/>
      <c r="N7" s="261"/>
      <c r="O7" s="261"/>
      <c r="P7" s="261"/>
      <c r="Q7" s="262" t="s">
        <v>226</v>
      </c>
      <c r="R7" s="263" t="s">
        <v>227</v>
      </c>
      <c r="AB7" s="170"/>
      <c r="AC7" s="32"/>
    </row>
    <row r="8" spans="1:29" s="29" customFormat="1" ht="23.4" thickBot="1" x14ac:dyDescent="0.45">
      <c r="A8" s="250"/>
      <c r="B8" s="264" t="s">
        <v>228</v>
      </c>
      <c r="C8" s="265"/>
      <c r="D8" s="266"/>
      <c r="E8" s="250"/>
      <c r="F8" s="250"/>
      <c r="G8" s="250"/>
      <c r="H8" s="267"/>
      <c r="I8" s="267"/>
      <c r="J8" s="267"/>
      <c r="K8" s="259"/>
      <c r="L8" s="268"/>
      <c r="M8" s="268"/>
      <c r="N8" s="268"/>
      <c r="O8" s="250"/>
      <c r="P8" s="647" t="s">
        <v>229</v>
      </c>
      <c r="Q8" s="648"/>
      <c r="R8" s="269" t="s">
        <v>89</v>
      </c>
      <c r="S8" s="29" t="s">
        <v>230</v>
      </c>
    </row>
    <row r="9" spans="1:29" s="29" customFormat="1" ht="6" customHeight="1" thickBot="1" x14ac:dyDescent="0.3">
      <c r="A9" s="250"/>
      <c r="B9" s="250"/>
      <c r="C9" s="250"/>
      <c r="D9" s="250"/>
      <c r="E9" s="250"/>
      <c r="F9" s="250"/>
      <c r="G9" s="250"/>
      <c r="H9" s="250"/>
      <c r="I9" s="250"/>
      <c r="J9" s="250"/>
      <c r="K9" s="259"/>
      <c r="L9" s="268"/>
      <c r="M9" s="250"/>
      <c r="N9" s="250"/>
      <c r="O9" s="250"/>
      <c r="P9" s="250"/>
      <c r="Q9" s="250"/>
      <c r="R9" s="250"/>
    </row>
    <row r="10" spans="1:29" s="29" customFormat="1" ht="18" customHeight="1" thickBot="1" x14ac:dyDescent="0.35">
      <c r="A10" s="250"/>
      <c r="B10" s="250"/>
      <c r="C10" s="250"/>
      <c r="D10" s="250"/>
      <c r="E10" s="250"/>
      <c r="F10" s="250"/>
      <c r="G10" s="250"/>
      <c r="H10" s="250"/>
      <c r="I10" s="270" t="s">
        <v>8</v>
      </c>
      <c r="J10" s="338">
        <v>150</v>
      </c>
      <c r="K10" s="259"/>
      <c r="L10" s="268"/>
      <c r="M10" s="268" t="s">
        <v>231</v>
      </c>
      <c r="N10" s="268"/>
      <c r="O10" s="268"/>
      <c r="P10" s="268"/>
      <c r="Q10" s="268"/>
      <c r="R10" s="253" t="s">
        <v>232</v>
      </c>
      <c r="S10" s="171"/>
      <c r="T10" s="35">
        <f>ROUNDUP(J10,0)</f>
        <v>150</v>
      </c>
      <c r="U10" s="172"/>
      <c r="V10" s="172"/>
      <c r="W10" s="172"/>
      <c r="X10" s="172"/>
      <c r="Y10" s="172"/>
      <c r="Z10" s="173"/>
      <c r="AA10" s="32"/>
      <c r="AB10" s="32"/>
      <c r="AC10" s="32"/>
    </row>
    <row r="11" spans="1:29" s="29" customFormat="1" ht="18" customHeight="1" thickBot="1" x14ac:dyDescent="0.35">
      <c r="A11" s="250"/>
      <c r="B11" s="250"/>
      <c r="C11" s="250"/>
      <c r="D11" s="250"/>
      <c r="E11" s="250"/>
      <c r="F11" s="250"/>
      <c r="G11" s="250"/>
      <c r="H11" s="250"/>
      <c r="I11" s="250"/>
      <c r="J11" s="271" t="s">
        <v>1</v>
      </c>
      <c r="K11" s="259"/>
      <c r="L11" s="268"/>
      <c r="M11" s="268" t="s">
        <v>233</v>
      </c>
      <c r="N11" s="268"/>
      <c r="O11" s="268"/>
      <c r="P11" s="268"/>
      <c r="Q11" s="268"/>
      <c r="R11" s="253" t="s">
        <v>234</v>
      </c>
      <c r="S11" s="38"/>
      <c r="T11" s="37"/>
      <c r="U11" s="32"/>
      <c r="V11" s="32"/>
      <c r="W11" s="32"/>
      <c r="X11" s="32"/>
      <c r="Y11" s="32"/>
      <c r="Z11" s="174"/>
      <c r="AA11" s="32"/>
      <c r="AB11" s="32"/>
      <c r="AC11" s="32"/>
    </row>
    <row r="12" spans="1:29" s="29" customFormat="1" ht="18" customHeight="1" thickBot="1" x14ac:dyDescent="0.4">
      <c r="A12" s="250"/>
      <c r="B12" s="250"/>
      <c r="C12" s="250"/>
      <c r="D12" s="272" t="s">
        <v>347</v>
      </c>
      <c r="E12" s="338">
        <v>18</v>
      </c>
      <c r="F12" s="271"/>
      <c r="G12" s="273"/>
      <c r="H12" s="273"/>
      <c r="I12" s="272" t="s">
        <v>347</v>
      </c>
      <c r="J12" s="274">
        <f>E12</f>
        <v>18</v>
      </c>
      <c r="K12" s="259"/>
      <c r="L12" s="268"/>
      <c r="M12" s="268"/>
      <c r="N12" s="268"/>
      <c r="O12" s="268"/>
      <c r="P12" s="268"/>
      <c r="Q12" s="268"/>
      <c r="R12" s="275"/>
      <c r="S12" s="175"/>
      <c r="T12" s="34">
        <f>ROUNDUP(E12,0)</f>
        <v>18</v>
      </c>
      <c r="U12" s="32"/>
      <c r="V12" s="32"/>
      <c r="W12" s="34">
        <f>ROUND(Q46,0)</f>
        <v>0</v>
      </c>
      <c r="X12" s="34">
        <f ca="1">V24</f>
        <v>2150</v>
      </c>
      <c r="Y12" s="34">
        <f ca="1">'sail 1 calculations'!O10</f>
        <v>2062</v>
      </c>
      <c r="Z12" s="174"/>
      <c r="AA12" s="32"/>
      <c r="AB12" s="32"/>
      <c r="AC12" s="32"/>
    </row>
    <row r="13" spans="1:29" s="29" customFormat="1" ht="18" customHeight="1" thickBot="1" x14ac:dyDescent="0.35">
      <c r="A13" s="250"/>
      <c r="B13" s="268"/>
      <c r="C13" s="276"/>
      <c r="D13" s="273"/>
      <c r="E13" s="273"/>
      <c r="F13" s="273"/>
      <c r="G13" s="273"/>
      <c r="H13" s="273"/>
      <c r="I13" s="273"/>
      <c r="J13" s="271" t="s">
        <v>1</v>
      </c>
      <c r="K13" s="259"/>
      <c r="L13" s="268"/>
      <c r="M13" s="268"/>
      <c r="N13" s="268"/>
      <c r="O13" s="268"/>
      <c r="P13" s="277" t="s">
        <v>235</v>
      </c>
      <c r="Q13" s="338"/>
      <c r="R13" s="278"/>
      <c r="S13" s="38"/>
      <c r="T13" s="37"/>
      <c r="U13" s="34">
        <f>ROUNDUP(Q13,0)</f>
        <v>0</v>
      </c>
      <c r="V13" s="32"/>
      <c r="W13" s="32"/>
      <c r="X13" s="34">
        <f>Q19</f>
        <v>0</v>
      </c>
      <c r="Y13" s="34">
        <f ca="1">'sail 2 calculations'!O10</f>
        <v>1790</v>
      </c>
      <c r="Z13" s="174"/>
      <c r="AA13" s="32"/>
      <c r="AB13" s="32"/>
      <c r="AC13" s="32"/>
    </row>
    <row r="14" spans="1:29" s="29" customFormat="1" ht="18" customHeight="1" thickBot="1" x14ac:dyDescent="0.35">
      <c r="A14" s="250"/>
      <c r="B14" s="268"/>
      <c r="C14" s="276"/>
      <c r="D14" s="273"/>
      <c r="E14" s="279" t="s">
        <v>277</v>
      </c>
      <c r="F14" s="273"/>
      <c r="G14" s="273"/>
      <c r="H14" s="273"/>
      <c r="I14" s="273"/>
      <c r="J14" s="272">
        <v>0.7</v>
      </c>
      <c r="K14" s="259"/>
      <c r="L14" s="268"/>
      <c r="M14" s="268"/>
      <c r="N14" s="268"/>
      <c r="O14" s="268"/>
      <c r="P14" s="280"/>
      <c r="Q14" s="281" t="s">
        <v>0</v>
      </c>
      <c r="R14" s="282"/>
      <c r="S14" s="38"/>
      <c r="T14" s="37"/>
      <c r="U14" s="32"/>
      <c r="V14" s="32"/>
      <c r="W14" s="182" t="s">
        <v>279</v>
      </c>
      <c r="X14" s="34">
        <f ca="1">MAX(X12:X13)</f>
        <v>2150</v>
      </c>
      <c r="Y14" s="34">
        <f ca="1">MAX(Y12:Y13)</f>
        <v>2062</v>
      </c>
      <c r="Z14" s="183" t="s">
        <v>278</v>
      </c>
      <c r="AA14" s="32"/>
      <c r="AB14" s="32"/>
      <c r="AC14" s="32"/>
    </row>
    <row r="15" spans="1:29" s="29" customFormat="1" ht="18" customHeight="1" thickBot="1" x14ac:dyDescent="0.35">
      <c r="A15" s="250"/>
      <c r="B15" s="277" t="s">
        <v>236</v>
      </c>
      <c r="C15" s="338"/>
      <c r="D15" s="250"/>
      <c r="E15" s="250"/>
      <c r="F15" s="250"/>
      <c r="G15" s="250"/>
      <c r="H15" s="250"/>
      <c r="I15" s="250"/>
      <c r="J15" s="250"/>
      <c r="K15" s="283"/>
      <c r="L15" s="268"/>
      <c r="M15" s="268"/>
      <c r="N15" s="268"/>
      <c r="O15" s="268"/>
      <c r="P15" s="277" t="s">
        <v>237</v>
      </c>
      <c r="Q15" s="338"/>
      <c r="R15" s="278"/>
      <c r="S15" s="36">
        <f>ROUNDUP(C15,0)</f>
        <v>0</v>
      </c>
      <c r="T15" s="37"/>
      <c r="U15" s="34">
        <f>ROUNDUP(Q15,0)</f>
        <v>0</v>
      </c>
      <c r="V15" s="32"/>
      <c r="W15" s="32"/>
      <c r="X15" s="37"/>
      <c r="Y15" s="37">
        <f ca="1">IF(Y14&gt;2200,10,1)</f>
        <v>1</v>
      </c>
      <c r="Z15" s="174" t="s">
        <v>284</v>
      </c>
      <c r="AA15" s="32"/>
      <c r="AB15" s="32"/>
      <c r="AC15" s="32"/>
    </row>
    <row r="16" spans="1:29" s="29" customFormat="1" ht="18" customHeight="1" thickBot="1" x14ac:dyDescent="0.35">
      <c r="A16" s="250"/>
      <c r="B16" s="284"/>
      <c r="C16" s="285"/>
      <c r="D16" s="250"/>
      <c r="E16" s="250"/>
      <c r="F16" s="250"/>
      <c r="G16" s="250"/>
      <c r="H16" s="250"/>
      <c r="I16" s="250"/>
      <c r="J16" s="250"/>
      <c r="K16" s="283"/>
      <c r="L16" s="268"/>
      <c r="M16" s="268"/>
      <c r="N16" s="268"/>
      <c r="O16" s="268"/>
      <c r="P16" s="280"/>
      <c r="Q16" s="286"/>
      <c r="R16" s="287"/>
      <c r="S16" s="38"/>
      <c r="T16" s="37"/>
      <c r="U16" s="32"/>
      <c r="V16" s="32"/>
      <c r="W16" s="32"/>
      <c r="X16" s="32"/>
      <c r="Y16" s="32"/>
      <c r="Z16" s="174"/>
      <c r="AA16" s="32"/>
      <c r="AB16" s="32"/>
      <c r="AC16" s="32"/>
    </row>
    <row r="17" spans="1:29" s="29" customFormat="1" ht="18" customHeight="1" thickBot="1" x14ac:dyDescent="0.35">
      <c r="A17" s="250"/>
      <c r="B17" s="277" t="s">
        <v>238</v>
      </c>
      <c r="C17" s="338"/>
      <c r="D17" s="250"/>
      <c r="E17" s="250"/>
      <c r="F17" s="250"/>
      <c r="G17" s="250"/>
      <c r="H17" s="250"/>
      <c r="I17" s="250"/>
      <c r="J17" s="250"/>
      <c r="K17" s="283"/>
      <c r="L17" s="268"/>
      <c r="M17" s="268"/>
      <c r="N17" s="268"/>
      <c r="O17" s="268"/>
      <c r="P17" s="280"/>
      <c r="Q17" s="288">
        <f>U13+U15</f>
        <v>0</v>
      </c>
      <c r="R17" s="278"/>
      <c r="S17" s="36">
        <f>ROUNDUP(C17,0)</f>
        <v>0</v>
      </c>
      <c r="T17" s="37"/>
      <c r="U17" s="32"/>
      <c r="V17" s="32"/>
      <c r="W17" s="32"/>
      <c r="X17" s="37">
        <v>0</v>
      </c>
      <c r="Y17" s="34">
        <f>U15</f>
        <v>0</v>
      </c>
      <c r="Z17" s="174"/>
      <c r="AA17" s="32"/>
      <c r="AB17" s="32"/>
      <c r="AC17" s="32"/>
    </row>
    <row r="18" spans="1:29" s="29" customFormat="1" ht="18" customHeight="1" thickBot="1" x14ac:dyDescent="0.35">
      <c r="A18" s="250"/>
      <c r="B18" s="289"/>
      <c r="C18" s="290"/>
      <c r="D18" s="250"/>
      <c r="E18" s="250"/>
      <c r="F18" s="250"/>
      <c r="G18" s="250"/>
      <c r="H18" s="250"/>
      <c r="I18" s="291" t="s">
        <v>274</v>
      </c>
      <c r="J18" s="250"/>
      <c r="K18" s="283"/>
      <c r="L18" s="268"/>
      <c r="M18" s="268"/>
      <c r="N18" s="268"/>
      <c r="O18" s="268"/>
      <c r="P18" s="280"/>
      <c r="Q18" s="286" t="s">
        <v>1</v>
      </c>
      <c r="R18" s="287"/>
      <c r="S18" s="38"/>
      <c r="T18" s="37"/>
      <c r="U18" s="32"/>
      <c r="V18" s="32"/>
      <c r="W18" s="32"/>
      <c r="X18" s="34">
        <f>U19</f>
        <v>0</v>
      </c>
      <c r="Y18" s="34">
        <f>U13</f>
        <v>0</v>
      </c>
      <c r="Z18" s="174"/>
      <c r="AA18" s="32"/>
      <c r="AB18" s="32"/>
      <c r="AC18" s="32"/>
    </row>
    <row r="19" spans="1:29" s="29" customFormat="1" ht="18" customHeight="1" thickBot="1" x14ac:dyDescent="0.35">
      <c r="A19" s="250"/>
      <c r="B19" s="277" t="s">
        <v>239</v>
      </c>
      <c r="C19" s="338">
        <v>18</v>
      </c>
      <c r="D19" s="250"/>
      <c r="E19" s="250"/>
      <c r="F19" s="250"/>
      <c r="G19" s="250"/>
      <c r="H19" s="250"/>
      <c r="I19" s="291" t="s">
        <v>273</v>
      </c>
      <c r="J19" s="250"/>
      <c r="K19" s="283"/>
      <c r="L19" s="268"/>
      <c r="M19" s="268"/>
      <c r="N19" s="268"/>
      <c r="O19" s="292"/>
      <c r="P19" s="293" t="s">
        <v>240</v>
      </c>
      <c r="Q19" s="338"/>
      <c r="R19" s="278"/>
      <c r="S19" s="36">
        <f>ROUNDUP(C19,0)</f>
        <v>18</v>
      </c>
      <c r="T19" s="37"/>
      <c r="U19" s="34">
        <f>ROUNDUP(Q19,0)</f>
        <v>0</v>
      </c>
      <c r="V19" s="32"/>
      <c r="W19" s="32"/>
      <c r="X19" s="58">
        <f>X18</f>
        <v>0</v>
      </c>
      <c r="Y19" s="37">
        <v>0</v>
      </c>
      <c r="Z19" s="174"/>
      <c r="AA19" s="32"/>
      <c r="AB19" s="32"/>
      <c r="AC19" s="32"/>
    </row>
    <row r="20" spans="1:29" s="29" customFormat="1" ht="18" customHeight="1" thickBot="1" x14ac:dyDescent="0.35">
      <c r="A20" s="250"/>
      <c r="B20" s="289"/>
      <c r="C20" s="294"/>
      <c r="D20" s="250"/>
      <c r="E20" s="250"/>
      <c r="F20" s="250"/>
      <c r="G20" s="250"/>
      <c r="H20" s="250"/>
      <c r="I20" s="291" t="s">
        <v>272</v>
      </c>
      <c r="J20" s="250"/>
      <c r="K20" s="283"/>
      <c r="L20" s="268"/>
      <c r="M20" s="268"/>
      <c r="N20" s="268"/>
      <c r="O20" s="268"/>
      <c r="P20" s="280"/>
      <c r="Q20" s="286" t="s">
        <v>1</v>
      </c>
      <c r="R20" s="287"/>
      <c r="S20" s="38"/>
      <c r="T20" s="37"/>
      <c r="U20" s="32"/>
      <c r="V20" s="32"/>
      <c r="W20" s="32"/>
      <c r="X20" s="32"/>
      <c r="Y20" s="32"/>
      <c r="Z20" s="174"/>
      <c r="AA20" s="32"/>
      <c r="AB20" s="32"/>
      <c r="AC20" s="32"/>
    </row>
    <row r="21" spans="1:29" s="29" customFormat="1" ht="18" customHeight="1" thickBot="1" x14ac:dyDescent="0.35">
      <c r="A21" s="250"/>
      <c r="B21" s="277" t="s">
        <v>241</v>
      </c>
      <c r="C21" s="338">
        <v>18</v>
      </c>
      <c r="D21" s="250"/>
      <c r="E21" s="250"/>
      <c r="F21" s="250"/>
      <c r="G21" s="250"/>
      <c r="H21" s="250"/>
      <c r="I21" s="291" t="s">
        <v>275</v>
      </c>
      <c r="J21" s="250"/>
      <c r="K21" s="283"/>
      <c r="L21" s="268"/>
      <c r="M21" s="268"/>
      <c r="N21" s="268"/>
      <c r="O21" s="268"/>
      <c r="P21" s="280"/>
      <c r="Q21" s="270">
        <v>0.5</v>
      </c>
      <c r="R21" s="287"/>
      <c r="S21" s="36">
        <f>ROUNDUP(C21,0)</f>
        <v>18</v>
      </c>
      <c r="T21" s="37"/>
      <c r="U21" s="32"/>
      <c r="V21" s="1"/>
      <c r="W21" s="32"/>
      <c r="X21" s="32"/>
      <c r="Y21" s="32"/>
      <c r="Z21" s="174"/>
      <c r="AA21" s="32"/>
      <c r="AB21" s="32"/>
      <c r="AC21" s="32"/>
    </row>
    <row r="22" spans="1:29" s="29" customFormat="1" ht="18" customHeight="1" thickBot="1" x14ac:dyDescent="0.35">
      <c r="A22" s="250"/>
      <c r="B22" s="289"/>
      <c r="C22" s="294"/>
      <c r="D22" s="250"/>
      <c r="E22" s="250"/>
      <c r="F22" s="250"/>
      <c r="G22" s="250"/>
      <c r="H22" s="250"/>
      <c r="I22" s="291" t="s">
        <v>276</v>
      </c>
      <c r="J22" s="250"/>
      <c r="K22" s="283"/>
      <c r="L22" s="268"/>
      <c r="M22" s="268"/>
      <c r="N22" s="268"/>
      <c r="O22" s="268"/>
      <c r="P22" s="280"/>
      <c r="Q22" s="286"/>
      <c r="R22" s="287"/>
      <c r="S22" s="38"/>
      <c r="T22" s="37"/>
      <c r="U22" s="32"/>
      <c r="V22" s="1"/>
      <c r="W22" s="32"/>
      <c r="X22" s="32"/>
      <c r="Y22" s="32"/>
      <c r="Z22" s="174"/>
      <c r="AA22" s="32"/>
      <c r="AB22" s="32"/>
      <c r="AC22" s="32"/>
    </row>
    <row r="23" spans="1:29" s="29" customFormat="1" ht="18" customHeight="1" thickBot="1" x14ac:dyDescent="0.35">
      <c r="A23" s="250"/>
      <c r="B23" s="277" t="s">
        <v>242</v>
      </c>
      <c r="C23" s="338">
        <v>19</v>
      </c>
      <c r="D23" s="250"/>
      <c r="E23" s="250"/>
      <c r="F23" s="250"/>
      <c r="G23" s="250"/>
      <c r="H23" s="250"/>
      <c r="I23" s="295">
        <f ca="1">X12</f>
        <v>2150</v>
      </c>
      <c r="J23" s="250"/>
      <c r="K23" s="259"/>
      <c r="L23" s="268"/>
      <c r="M23" s="268"/>
      <c r="N23" s="268"/>
      <c r="O23" s="268"/>
      <c r="P23" s="277" t="s">
        <v>243</v>
      </c>
      <c r="Q23" s="288">
        <f>ROUND(Q17*Q19*Q21,0)</f>
        <v>0</v>
      </c>
      <c r="R23" s="278"/>
      <c r="S23" s="36">
        <f>ROUNDUP(C23,0)</f>
        <v>19</v>
      </c>
      <c r="T23" s="37"/>
      <c r="U23" s="32"/>
      <c r="V23" s="1" t="s">
        <v>286</v>
      </c>
      <c r="W23" s="32"/>
      <c r="X23" s="32"/>
      <c r="Y23" s="32"/>
      <c r="Z23" s="174"/>
      <c r="AA23" s="32"/>
      <c r="AB23" s="32"/>
      <c r="AC23" s="32"/>
    </row>
    <row r="24" spans="1:29" s="29" customFormat="1" ht="18" customHeight="1" thickBot="1" x14ac:dyDescent="0.35">
      <c r="A24" s="250"/>
      <c r="B24" s="289"/>
      <c r="C24" s="294"/>
      <c r="D24" s="250"/>
      <c r="E24" s="250"/>
      <c r="F24" s="250"/>
      <c r="G24" s="250"/>
      <c r="H24" s="250"/>
      <c r="I24" s="291" t="s">
        <v>280</v>
      </c>
      <c r="J24" s="250"/>
      <c r="K24" s="259"/>
      <c r="L24" s="268"/>
      <c r="M24" s="268"/>
      <c r="N24" s="268"/>
      <c r="O24" s="268"/>
      <c r="P24" s="280"/>
      <c r="Q24" s="280"/>
      <c r="R24" s="287"/>
      <c r="S24" s="38"/>
      <c r="T24" s="37"/>
      <c r="U24" s="34">
        <f t="shared" ref="U24:U36" ca="1" si="0">OFFSET($C$35,-(ROW(U$36)-ROW(U24))*2,0)</f>
        <v>0</v>
      </c>
      <c r="V24" s="32">
        <f t="shared" ref="V24:V36" ca="1" si="1">IF(X24&lt;&gt;0,V25+200, IF(X25&gt;0,V25+$J$10,V25))</f>
        <v>2150</v>
      </c>
      <c r="W24" s="37">
        <f t="shared" ref="W24:W37" ca="1" si="2">V24</f>
        <v>2150</v>
      </c>
      <c r="X24" s="34">
        <f t="shared" ref="X24:X35" ca="1" si="3">IF(AND(U24=0,U25&lt;&gt;0),$E$12,IF(AND(U24=0,U25=0),0,U24))</f>
        <v>0</v>
      </c>
      <c r="Y24" s="32"/>
      <c r="Z24" s="174"/>
      <c r="AA24" s="32"/>
      <c r="AB24" s="32"/>
    </row>
    <row r="25" spans="1:29" s="29" customFormat="1" ht="18" customHeight="1" thickBot="1" x14ac:dyDescent="0.35">
      <c r="A25" s="250"/>
      <c r="B25" s="277" t="s">
        <v>244</v>
      </c>
      <c r="C25" s="338">
        <v>19</v>
      </c>
      <c r="D25" s="250"/>
      <c r="E25" s="250"/>
      <c r="F25" s="250"/>
      <c r="G25" s="250"/>
      <c r="H25" s="250"/>
      <c r="I25" s="291" t="s">
        <v>281</v>
      </c>
      <c r="J25" s="250"/>
      <c r="K25" s="259"/>
      <c r="L25" s="268"/>
      <c r="M25" s="268"/>
      <c r="N25" s="268"/>
      <c r="O25" s="250"/>
      <c r="P25" s="296" t="s">
        <v>245</v>
      </c>
      <c r="Q25" s="288">
        <f>Q23</f>
        <v>0</v>
      </c>
      <c r="R25" s="278"/>
      <c r="S25" s="36">
        <f>ROUNDUP(C25,0)</f>
        <v>19</v>
      </c>
      <c r="T25" s="37"/>
      <c r="U25" s="34">
        <f t="shared" ca="1" si="0"/>
        <v>0</v>
      </c>
      <c r="V25" s="32">
        <f t="shared" ca="1" si="1"/>
        <v>2150</v>
      </c>
      <c r="W25" s="37">
        <f t="shared" ca="1" si="2"/>
        <v>2150</v>
      </c>
      <c r="X25" s="34">
        <f t="shared" ca="1" si="3"/>
        <v>0</v>
      </c>
      <c r="Y25" s="32"/>
      <c r="Z25" s="174"/>
      <c r="AA25" s="32"/>
      <c r="AB25" s="32"/>
    </row>
    <row r="26" spans="1:29" s="29" customFormat="1" ht="18" customHeight="1" thickBot="1" x14ac:dyDescent="0.35">
      <c r="A26" s="250"/>
      <c r="B26" s="289"/>
      <c r="C26" s="294"/>
      <c r="D26" s="250"/>
      <c r="E26" s="250"/>
      <c r="F26" s="250"/>
      <c r="G26" s="250"/>
      <c r="H26" s="250"/>
      <c r="I26" s="291" t="s">
        <v>282</v>
      </c>
      <c r="J26" s="250"/>
      <c r="K26" s="259"/>
      <c r="L26" s="268"/>
      <c r="M26" s="268"/>
      <c r="N26" s="268"/>
      <c r="O26" s="268"/>
      <c r="P26" s="297" t="s">
        <v>83</v>
      </c>
      <c r="Q26" s="268"/>
      <c r="R26" s="253" t="s">
        <v>93</v>
      </c>
      <c r="S26" s="38"/>
      <c r="T26" s="37"/>
      <c r="U26" s="34">
        <f t="shared" ca="1" si="0"/>
        <v>0</v>
      </c>
      <c r="V26" s="32">
        <f t="shared" ca="1" si="1"/>
        <v>2150</v>
      </c>
      <c r="W26" s="37">
        <f t="shared" ca="1" si="2"/>
        <v>2150</v>
      </c>
      <c r="X26" s="34">
        <f t="shared" ca="1" si="3"/>
        <v>0</v>
      </c>
      <c r="Y26" s="32"/>
      <c r="Z26" s="174"/>
      <c r="AA26" s="32"/>
      <c r="AB26" s="32"/>
    </row>
    <row r="27" spans="1:29" s="29" customFormat="1" ht="18" customHeight="1" thickBot="1" x14ac:dyDescent="0.35">
      <c r="A27" s="250"/>
      <c r="B27" s="277" t="s">
        <v>246</v>
      </c>
      <c r="C27" s="338">
        <v>19</v>
      </c>
      <c r="D27" s="250"/>
      <c r="E27" s="250"/>
      <c r="F27" s="250"/>
      <c r="G27" s="250"/>
      <c r="H27" s="250"/>
      <c r="I27" s="250"/>
      <c r="J27" s="250"/>
      <c r="K27" s="259"/>
      <c r="L27" s="268"/>
      <c r="M27" s="268"/>
      <c r="N27" s="268"/>
      <c r="O27" s="268"/>
      <c r="P27" s="637" t="str">
        <f>IF(E12*J10=0,"Warning - Value expected for E and Mn","")</f>
        <v/>
      </c>
      <c r="Q27" s="639"/>
      <c r="R27" s="275"/>
      <c r="S27" s="36">
        <f>ROUNDUP(C27,0)</f>
        <v>19</v>
      </c>
      <c r="T27" s="37"/>
      <c r="U27" s="34">
        <f t="shared" ca="1" si="0"/>
        <v>0</v>
      </c>
      <c r="V27" s="32">
        <f t="shared" ca="1" si="1"/>
        <v>2000</v>
      </c>
      <c r="W27" s="37">
        <f t="shared" ca="1" si="2"/>
        <v>2000</v>
      </c>
      <c r="X27" s="34">
        <f t="shared" ca="1" si="3"/>
        <v>18</v>
      </c>
      <c r="Y27" s="32"/>
      <c r="Z27" s="174"/>
      <c r="AA27" s="32"/>
      <c r="AB27" s="32"/>
    </row>
    <row r="28" spans="1:29" s="29" customFormat="1" ht="18" customHeight="1" thickBot="1" x14ac:dyDescent="0.35">
      <c r="A28" s="250"/>
      <c r="B28" s="289"/>
      <c r="C28" s="294"/>
      <c r="D28" s="250"/>
      <c r="E28" s="250"/>
      <c r="F28" s="250"/>
      <c r="G28" s="250"/>
      <c r="H28" s="250"/>
      <c r="I28" s="250"/>
      <c r="J28" s="250"/>
      <c r="K28" s="259"/>
      <c r="L28" s="268"/>
      <c r="M28" s="268"/>
      <c r="N28" s="268"/>
      <c r="O28" s="268"/>
      <c r="P28" s="640"/>
      <c r="Q28" s="642"/>
      <c r="R28" s="275"/>
      <c r="S28" s="38"/>
      <c r="T28" s="37"/>
      <c r="U28" s="34">
        <f t="shared" ca="1" si="0"/>
        <v>18</v>
      </c>
      <c r="V28" s="32">
        <f t="shared" ca="1" si="1"/>
        <v>1800</v>
      </c>
      <c r="W28" s="37">
        <f t="shared" ca="1" si="2"/>
        <v>1800</v>
      </c>
      <c r="X28" s="34">
        <f t="shared" ca="1" si="3"/>
        <v>18</v>
      </c>
      <c r="Y28" s="32"/>
      <c r="Z28" s="174"/>
      <c r="AA28" s="32"/>
      <c r="AB28" s="32"/>
    </row>
    <row r="29" spans="1:29" s="29" customFormat="1" ht="18" customHeight="1" thickBot="1" x14ac:dyDescent="0.35">
      <c r="A29" s="250"/>
      <c r="B29" s="277" t="s">
        <v>247</v>
      </c>
      <c r="C29" s="338">
        <v>20</v>
      </c>
      <c r="D29" s="250"/>
      <c r="E29" s="250"/>
      <c r="F29" s="250"/>
      <c r="G29" s="250"/>
      <c r="H29" s="250"/>
      <c r="I29" s="250"/>
      <c r="J29" s="250"/>
      <c r="K29" s="259"/>
      <c r="L29" s="268"/>
      <c r="M29" s="268"/>
      <c r="N29" s="268"/>
      <c r="O29" s="268"/>
      <c r="P29" s="643"/>
      <c r="Q29" s="645"/>
      <c r="R29" s="275"/>
      <c r="S29" s="36">
        <f>ROUNDUP(C29,0)</f>
        <v>20</v>
      </c>
      <c r="T29" s="37"/>
      <c r="U29" s="34">
        <f t="shared" ca="1" si="0"/>
        <v>18</v>
      </c>
      <c r="V29" s="32">
        <f t="shared" ca="1" si="1"/>
        <v>1600</v>
      </c>
      <c r="W29" s="37">
        <f t="shared" ca="1" si="2"/>
        <v>1600</v>
      </c>
      <c r="X29" s="34">
        <f t="shared" ca="1" si="3"/>
        <v>18</v>
      </c>
      <c r="Y29" s="32"/>
      <c r="Z29" s="174"/>
      <c r="AA29" s="32"/>
      <c r="AB29" s="32"/>
    </row>
    <row r="30" spans="1:29" s="29" customFormat="1" ht="18" customHeight="1" thickBot="1" x14ac:dyDescent="0.35">
      <c r="A30" s="250"/>
      <c r="B30" s="289"/>
      <c r="C30" s="294"/>
      <c r="D30" s="250"/>
      <c r="E30" s="250"/>
      <c r="F30" s="250"/>
      <c r="G30" s="250"/>
      <c r="H30" s="250"/>
      <c r="I30" s="250"/>
      <c r="J30" s="250"/>
      <c r="K30" s="259"/>
      <c r="L30" s="268"/>
      <c r="M30" s="268"/>
      <c r="N30" s="268"/>
      <c r="O30" s="268"/>
      <c r="P30" s="297" t="s">
        <v>83</v>
      </c>
      <c r="Q30" s="250"/>
      <c r="R30" s="253" t="s">
        <v>93</v>
      </c>
      <c r="S30" s="38"/>
      <c r="T30" s="37"/>
      <c r="U30" s="34">
        <f t="shared" ca="1" si="0"/>
        <v>19</v>
      </c>
      <c r="V30" s="32">
        <f t="shared" ca="1" si="1"/>
        <v>1400</v>
      </c>
      <c r="W30" s="37">
        <f t="shared" ca="1" si="2"/>
        <v>1400</v>
      </c>
      <c r="X30" s="34">
        <f t="shared" ca="1" si="3"/>
        <v>19</v>
      </c>
      <c r="Y30" s="32"/>
      <c r="Z30" s="174"/>
      <c r="AA30" s="32"/>
      <c r="AB30" s="32"/>
    </row>
    <row r="31" spans="1:29" s="29" customFormat="1" ht="18" customHeight="1" thickBot="1" x14ac:dyDescent="0.35">
      <c r="A31" s="250"/>
      <c r="B31" s="277" t="s">
        <v>248</v>
      </c>
      <c r="C31" s="338">
        <v>20</v>
      </c>
      <c r="D31" s="250"/>
      <c r="E31" s="250"/>
      <c r="F31" s="250"/>
      <c r="G31" s="250"/>
      <c r="H31" s="250"/>
      <c r="I31" s="250"/>
      <c r="J31" s="250"/>
      <c r="K31" s="259"/>
      <c r="L31" s="268"/>
      <c r="M31" s="268"/>
      <c r="N31" s="268"/>
      <c r="O31" s="268"/>
      <c r="P31" s="637" t="str">
        <f ca="1">IF(X14&lt;Y14,"Mast shorter than mainsail luff?","")</f>
        <v/>
      </c>
      <c r="Q31" s="639"/>
      <c r="R31" s="275"/>
      <c r="S31" s="36">
        <f>ROUNDUP(C31,0)</f>
        <v>20</v>
      </c>
      <c r="T31" s="37"/>
      <c r="U31" s="34">
        <f t="shared" ca="1" si="0"/>
        <v>19</v>
      </c>
      <c r="V31" s="32">
        <f t="shared" ca="1" si="1"/>
        <v>1200</v>
      </c>
      <c r="W31" s="37">
        <f t="shared" ca="1" si="2"/>
        <v>1200</v>
      </c>
      <c r="X31" s="34">
        <f t="shared" ca="1" si="3"/>
        <v>19</v>
      </c>
      <c r="Y31" s="32"/>
      <c r="Z31" s="174"/>
      <c r="AA31" s="32"/>
      <c r="AB31" s="32"/>
    </row>
    <row r="32" spans="1:29" s="29" customFormat="1" ht="18" customHeight="1" thickBot="1" x14ac:dyDescent="0.35">
      <c r="A32" s="250"/>
      <c r="B32" s="289"/>
      <c r="C32" s="294"/>
      <c r="D32" s="250"/>
      <c r="E32" s="250"/>
      <c r="F32" s="250"/>
      <c r="G32" s="250"/>
      <c r="H32" s="250"/>
      <c r="I32" s="250"/>
      <c r="J32" s="250"/>
      <c r="K32" s="259"/>
      <c r="L32" s="268"/>
      <c r="M32" s="268"/>
      <c r="N32" s="268"/>
      <c r="O32" s="268"/>
      <c r="P32" s="640"/>
      <c r="Q32" s="642"/>
      <c r="R32" s="275"/>
      <c r="S32" s="38"/>
      <c r="T32" s="37"/>
      <c r="U32" s="34">
        <f t="shared" ca="1" si="0"/>
        <v>19</v>
      </c>
      <c r="V32" s="32">
        <f t="shared" ca="1" si="1"/>
        <v>1000</v>
      </c>
      <c r="W32" s="37">
        <f t="shared" ca="1" si="2"/>
        <v>1000</v>
      </c>
      <c r="X32" s="34">
        <f t="shared" ca="1" si="3"/>
        <v>19</v>
      </c>
      <c r="Y32" s="32"/>
      <c r="Z32" s="174"/>
      <c r="AA32" s="32"/>
      <c r="AB32" s="32"/>
    </row>
    <row r="33" spans="1:29" s="29" customFormat="1" ht="18" customHeight="1" thickBot="1" x14ac:dyDescent="0.35">
      <c r="A33" s="250"/>
      <c r="B33" s="277" t="s">
        <v>249</v>
      </c>
      <c r="C33" s="338">
        <v>20</v>
      </c>
      <c r="D33" s="250"/>
      <c r="E33" s="250"/>
      <c r="F33" s="250"/>
      <c r="G33" s="250"/>
      <c r="H33" s="250"/>
      <c r="I33" s="250"/>
      <c r="J33" s="250"/>
      <c r="K33" s="259"/>
      <c r="L33" s="268"/>
      <c r="M33" s="268"/>
      <c r="N33" s="268"/>
      <c r="O33" s="268"/>
      <c r="P33" s="643"/>
      <c r="Q33" s="645"/>
      <c r="R33" s="275"/>
      <c r="S33" s="36">
        <f>ROUNDUP(C33,0)</f>
        <v>20</v>
      </c>
      <c r="T33" s="37"/>
      <c r="U33" s="34">
        <f t="shared" ca="1" si="0"/>
        <v>20</v>
      </c>
      <c r="V33" s="32">
        <f t="shared" ca="1" si="1"/>
        <v>800</v>
      </c>
      <c r="W33" s="37">
        <f t="shared" ca="1" si="2"/>
        <v>800</v>
      </c>
      <c r="X33" s="34">
        <f t="shared" ca="1" si="3"/>
        <v>20</v>
      </c>
      <c r="Y33" s="32"/>
      <c r="Z33" s="174"/>
      <c r="AA33" s="32"/>
      <c r="AB33" s="32"/>
    </row>
    <row r="34" spans="1:29" s="29" customFormat="1" ht="18" customHeight="1" thickBot="1" x14ac:dyDescent="0.35">
      <c r="A34" s="250"/>
      <c r="B34" s="289"/>
      <c r="C34" s="294"/>
      <c r="D34" s="250"/>
      <c r="E34" s="250"/>
      <c r="F34" s="250"/>
      <c r="G34" s="250"/>
      <c r="H34" s="250"/>
      <c r="I34" s="250"/>
      <c r="J34" s="250"/>
      <c r="K34" s="259"/>
      <c r="L34" s="268"/>
      <c r="M34" s="268"/>
      <c r="N34" s="268"/>
      <c r="O34" s="268"/>
      <c r="P34" s="250"/>
      <c r="Q34" s="250"/>
      <c r="R34" s="275"/>
      <c r="S34" s="38"/>
      <c r="T34" s="37"/>
      <c r="U34" s="34">
        <f t="shared" ca="1" si="0"/>
        <v>20</v>
      </c>
      <c r="V34" s="32">
        <f t="shared" ca="1" si="1"/>
        <v>600</v>
      </c>
      <c r="W34" s="37">
        <f t="shared" ca="1" si="2"/>
        <v>600</v>
      </c>
      <c r="X34" s="34">
        <f t="shared" ca="1" si="3"/>
        <v>20</v>
      </c>
      <c r="Y34" s="32"/>
      <c r="Z34" s="174"/>
      <c r="AA34" s="32"/>
      <c r="AB34" s="32"/>
      <c r="AC34" s="32"/>
    </row>
    <row r="35" spans="1:29" s="29" customFormat="1" ht="18" customHeight="1" thickBot="1" x14ac:dyDescent="0.35">
      <c r="A35" s="250"/>
      <c r="B35" s="277" t="s">
        <v>250</v>
      </c>
      <c r="C35" s="338">
        <v>20</v>
      </c>
      <c r="D35" s="250"/>
      <c r="E35" s="250"/>
      <c r="F35" s="250"/>
      <c r="G35" s="250"/>
      <c r="H35" s="250"/>
      <c r="I35" s="250"/>
      <c r="J35" s="250"/>
      <c r="K35" s="259"/>
      <c r="L35" s="298"/>
      <c r="M35" s="299"/>
      <c r="N35" s="299"/>
      <c r="O35" s="299"/>
      <c r="P35" s="299"/>
      <c r="Q35" s="299"/>
      <c r="R35" s="275"/>
      <c r="S35" s="36">
        <f>ROUNDUP(C35,0)</f>
        <v>20</v>
      </c>
      <c r="T35" s="37"/>
      <c r="U35" s="34">
        <f t="shared" ca="1" si="0"/>
        <v>20</v>
      </c>
      <c r="V35" s="32">
        <f t="shared" ca="1" si="1"/>
        <v>400</v>
      </c>
      <c r="W35" s="37">
        <f t="shared" ca="1" si="2"/>
        <v>400</v>
      </c>
      <c r="X35" s="34">
        <f t="shared" ca="1" si="3"/>
        <v>20</v>
      </c>
      <c r="Y35" s="32"/>
      <c r="Z35" s="174"/>
      <c r="AA35" s="32"/>
      <c r="AB35" s="32"/>
      <c r="AC35" s="32"/>
    </row>
    <row r="36" spans="1:29" s="29" customFormat="1" ht="18" customHeight="1" thickBot="1" x14ac:dyDescent="0.35">
      <c r="A36" s="250"/>
      <c r="B36" s="300"/>
      <c r="C36" s="301"/>
      <c r="D36" s="250"/>
      <c r="E36" s="271" t="s">
        <v>0</v>
      </c>
      <c r="F36" s="250"/>
      <c r="G36" s="250"/>
      <c r="H36" s="250"/>
      <c r="I36" s="250"/>
      <c r="J36" s="302" t="s">
        <v>283</v>
      </c>
      <c r="K36" s="250"/>
      <c r="L36" s="250"/>
      <c r="M36" s="250"/>
      <c r="N36" s="250"/>
      <c r="O36" s="250"/>
      <c r="P36" s="250"/>
      <c r="Q36" s="250"/>
      <c r="R36" s="303" t="s">
        <v>251</v>
      </c>
      <c r="S36" s="38"/>
      <c r="T36" s="37"/>
      <c r="U36" s="34">
        <f t="shared" ca="1" si="0"/>
        <v>20</v>
      </c>
      <c r="V36" s="32">
        <f t="shared" ca="1" si="1"/>
        <v>200</v>
      </c>
      <c r="W36" s="37">
        <f t="shared" ca="1" si="2"/>
        <v>200</v>
      </c>
      <c r="X36" s="34">
        <f ca="1">IF(AND(U36=0,U37&lt;&gt;0),$E$12,IF(AND(U36=0,U37=0),0,U36))</f>
        <v>20</v>
      </c>
      <c r="Y36" s="32"/>
      <c r="Z36" s="174"/>
      <c r="AA36" s="32"/>
      <c r="AB36" s="32"/>
      <c r="AC36" s="32"/>
    </row>
    <row r="37" spans="1:29" s="29" customFormat="1" ht="18" customHeight="1" thickBot="1" x14ac:dyDescent="0.35">
      <c r="A37" s="250"/>
      <c r="B37" s="273"/>
      <c r="C37" s="273"/>
      <c r="D37" s="270" t="s">
        <v>237</v>
      </c>
      <c r="E37" s="338">
        <v>20</v>
      </c>
      <c r="F37" s="273"/>
      <c r="G37" s="273"/>
      <c r="H37" s="273"/>
      <c r="I37" s="273"/>
      <c r="J37" s="279" t="s">
        <v>252</v>
      </c>
      <c r="K37" s="273"/>
      <c r="L37" s="273"/>
      <c r="M37" s="273"/>
      <c r="N37" s="273"/>
      <c r="O37" s="273"/>
      <c r="P37" s="273"/>
      <c r="Q37" s="273"/>
      <c r="R37" s="253" t="s">
        <v>253</v>
      </c>
      <c r="S37" s="60"/>
      <c r="T37" s="39">
        <f>ROUNDUP(E37,0)</f>
        <v>20</v>
      </c>
      <c r="U37" s="184">
        <f>E37</f>
        <v>20</v>
      </c>
      <c r="V37" s="59">
        <v>0</v>
      </c>
      <c r="W37" s="176">
        <f t="shared" si="2"/>
        <v>0</v>
      </c>
      <c r="X37" s="39">
        <f>T37</f>
        <v>20</v>
      </c>
      <c r="Y37" s="59"/>
      <c r="Z37" s="185"/>
      <c r="AA37" s="32"/>
      <c r="AB37" s="32"/>
      <c r="AC37" s="32"/>
    </row>
    <row r="38" spans="1:29" s="29" customFormat="1" ht="18" customHeight="1" thickBot="1" x14ac:dyDescent="0.35">
      <c r="A38" s="250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304"/>
      <c r="N38" s="304"/>
      <c r="O38" s="304"/>
      <c r="P38" s="296" t="s">
        <v>254</v>
      </c>
      <c r="Q38" s="305">
        <f>ROUND(T12*T10*J14,0)</f>
        <v>1890</v>
      </c>
      <c r="R38" s="306"/>
      <c r="S38" s="32"/>
      <c r="T38" s="32"/>
      <c r="U38" s="32"/>
      <c r="V38" s="32"/>
      <c r="W38" s="37"/>
      <c r="X38" s="37"/>
      <c r="Y38" s="32"/>
      <c r="Z38" s="32"/>
      <c r="AA38" s="32"/>
      <c r="AB38" s="32"/>
      <c r="AC38" s="32"/>
    </row>
    <row r="39" spans="1:29" s="29" customFormat="1" ht="9.75" customHeight="1" thickBot="1" x14ac:dyDescent="0.3">
      <c r="A39" s="250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304"/>
      <c r="N39" s="304"/>
      <c r="O39" s="304"/>
      <c r="P39" s="307"/>
      <c r="Q39" s="308"/>
      <c r="R39" s="309"/>
    </row>
    <row r="40" spans="1:29" s="29" customFormat="1" ht="18" customHeight="1" thickBot="1" x14ac:dyDescent="0.3">
      <c r="A40" s="250"/>
      <c r="B40" s="273"/>
      <c r="C40" s="273"/>
      <c r="D40" s="310" t="s">
        <v>348</v>
      </c>
      <c r="E40" s="305">
        <f>T37+T12</f>
        <v>38</v>
      </c>
      <c r="F40" s="271" t="s">
        <v>1</v>
      </c>
      <c r="G40" s="270">
        <v>100</v>
      </c>
      <c r="H40" s="281"/>
      <c r="I40" s="311">
        <f>E40*G40</f>
        <v>3800</v>
      </c>
      <c r="J40" s="281" t="s">
        <v>0</v>
      </c>
      <c r="K40" s="311">
        <f>C42*E42</f>
        <v>34600</v>
      </c>
      <c r="L40" s="273"/>
      <c r="M40" s="304"/>
      <c r="N40" s="304"/>
      <c r="O40" s="304"/>
      <c r="P40" s="296" t="s">
        <v>243</v>
      </c>
      <c r="Q40" s="305">
        <f>I40+K40</f>
        <v>38400</v>
      </c>
      <c r="R40" s="312"/>
      <c r="S40" s="177" t="s">
        <v>255</v>
      </c>
    </row>
    <row r="41" spans="1:29" s="29" customFormat="1" ht="9.75" customHeight="1" thickBot="1" x14ac:dyDescent="0.3">
      <c r="A41" s="250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304"/>
      <c r="N41" s="304"/>
      <c r="O41" s="304"/>
      <c r="P41" s="304"/>
      <c r="Q41" s="313"/>
      <c r="R41" s="314"/>
    </row>
    <row r="42" spans="1:29" s="29" customFormat="1" ht="18" customHeight="1" thickBot="1" x14ac:dyDescent="0.3">
      <c r="A42" s="250"/>
      <c r="B42" s="277" t="s">
        <v>256</v>
      </c>
      <c r="C42" s="305">
        <f>SUM(S15:S35)</f>
        <v>173</v>
      </c>
      <c r="D42" s="281" t="s">
        <v>1</v>
      </c>
      <c r="E42" s="270">
        <v>200</v>
      </c>
      <c r="F42" s="273"/>
      <c r="G42" s="273"/>
      <c r="H42" s="273"/>
      <c r="I42" s="273"/>
      <c r="J42" s="273"/>
      <c r="K42" s="273"/>
      <c r="L42" s="273"/>
      <c r="M42" s="315"/>
      <c r="N42" s="316" t="s">
        <v>257</v>
      </c>
      <c r="O42" s="316"/>
      <c r="P42" s="293"/>
      <c r="Q42" s="305">
        <f>Q38+Q40</f>
        <v>40290</v>
      </c>
      <c r="R42" s="312"/>
    </row>
    <row r="43" spans="1:29" s="29" customFormat="1" ht="9.75" customHeight="1" thickBot="1" x14ac:dyDescent="0.3">
      <c r="A43" s="250"/>
      <c r="B43" s="317"/>
      <c r="C43" s="318"/>
      <c r="D43" s="271"/>
      <c r="E43" s="318"/>
      <c r="F43" s="273"/>
      <c r="G43" s="273"/>
      <c r="H43" s="273"/>
      <c r="I43" s="273"/>
      <c r="J43" s="273"/>
      <c r="K43" s="273"/>
      <c r="L43" s="273"/>
      <c r="M43" s="280"/>
      <c r="N43" s="319"/>
      <c r="O43" s="319"/>
      <c r="P43" s="280"/>
      <c r="Q43" s="313"/>
      <c r="R43" s="314"/>
    </row>
    <row r="44" spans="1:29" s="29" customFormat="1" ht="18" customHeight="1" thickBot="1" x14ac:dyDescent="0.3">
      <c r="A44" s="250"/>
      <c r="B44" s="317"/>
      <c r="C44" s="318"/>
      <c r="D44" s="271"/>
      <c r="E44" s="318"/>
      <c r="F44" s="273"/>
      <c r="G44" s="273"/>
      <c r="H44" s="273"/>
      <c r="I44" s="273"/>
      <c r="J44" s="273"/>
      <c r="K44" s="302"/>
      <c r="L44" s="273"/>
      <c r="M44" s="315"/>
      <c r="N44" s="316" t="s">
        <v>245</v>
      </c>
      <c r="O44" s="316"/>
      <c r="P44" s="293"/>
      <c r="Q44" s="305">
        <f>Q25</f>
        <v>0</v>
      </c>
      <c r="R44" s="320"/>
    </row>
    <row r="45" spans="1:29" s="29" customFormat="1" ht="9.75" customHeight="1" thickBot="1" x14ac:dyDescent="0.3">
      <c r="A45" s="250"/>
      <c r="B45" s="317"/>
      <c r="C45" s="318"/>
      <c r="D45" s="271"/>
      <c r="E45" s="318"/>
      <c r="F45" s="273"/>
      <c r="G45" s="273"/>
      <c r="H45" s="273"/>
      <c r="I45" s="273"/>
      <c r="J45" s="273"/>
      <c r="K45" s="273"/>
      <c r="L45" s="273"/>
      <c r="M45" s="280"/>
      <c r="N45" s="319"/>
      <c r="O45" s="319"/>
      <c r="P45" s="280"/>
      <c r="Q45" s="313"/>
      <c r="R45" s="314"/>
    </row>
    <row r="46" spans="1:29" s="29" customFormat="1" ht="17.25" customHeight="1" thickBot="1" x14ac:dyDescent="0.3">
      <c r="A46" s="250"/>
      <c r="B46" s="317" t="s">
        <v>258</v>
      </c>
      <c r="C46" s="318"/>
      <c r="D46" s="321"/>
      <c r="E46" s="318"/>
      <c r="F46" s="273"/>
      <c r="G46" s="273"/>
      <c r="H46" s="273"/>
      <c r="I46" s="273"/>
      <c r="J46" s="273"/>
      <c r="K46" s="322"/>
      <c r="L46" s="273"/>
      <c r="M46" s="315"/>
      <c r="N46" s="316" t="s">
        <v>259</v>
      </c>
      <c r="O46" s="316"/>
      <c r="P46" s="293"/>
      <c r="Q46" s="338"/>
      <c r="R46" s="253" t="s">
        <v>260</v>
      </c>
    </row>
    <row r="47" spans="1:29" s="29" customFormat="1" ht="9.75" customHeight="1" thickBot="1" x14ac:dyDescent="0.3">
      <c r="A47" s="250"/>
      <c r="B47" s="317"/>
      <c r="C47" s="318"/>
      <c r="D47" s="271"/>
      <c r="E47" s="318"/>
      <c r="F47" s="273"/>
      <c r="G47" s="273"/>
      <c r="H47" s="273"/>
      <c r="I47" s="273"/>
      <c r="J47" s="273"/>
      <c r="K47" s="273"/>
      <c r="L47" s="273"/>
      <c r="M47" s="280"/>
      <c r="N47" s="319"/>
      <c r="O47" s="319"/>
      <c r="P47" s="280"/>
      <c r="Q47" s="323"/>
      <c r="R47" s="320"/>
    </row>
    <row r="48" spans="1:29" s="29" customFormat="1" ht="18.75" customHeight="1" thickBot="1" x14ac:dyDescent="0.3">
      <c r="A48" s="250"/>
      <c r="B48" s="273" t="s">
        <v>261</v>
      </c>
      <c r="C48" s="273"/>
      <c r="D48" s="324"/>
      <c r="E48" s="273"/>
      <c r="F48" s="317"/>
      <c r="G48" s="317"/>
      <c r="H48" s="317"/>
      <c r="I48" s="317"/>
      <c r="J48" s="317"/>
      <c r="K48" s="317"/>
      <c r="L48" s="273"/>
      <c r="M48" s="315"/>
      <c r="N48" s="316" t="s">
        <v>262</v>
      </c>
      <c r="O48" s="316"/>
      <c r="P48" s="293"/>
      <c r="Q48" s="305">
        <f>Q42+Q44+W12</f>
        <v>40290</v>
      </c>
      <c r="R48" s="253" t="s">
        <v>263</v>
      </c>
    </row>
    <row r="49" spans="1:28" ht="9.75" customHeight="1" x14ac:dyDescent="0.3">
      <c r="A49" s="250"/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252"/>
      <c r="V49" s="31"/>
      <c r="W49" s="29"/>
      <c r="X49" s="29"/>
      <c r="Y49" s="29"/>
      <c r="Z49" s="29"/>
      <c r="AA49" s="29"/>
      <c r="AB49" s="29"/>
    </row>
    <row r="50" spans="1:28" x14ac:dyDescent="0.25">
      <c r="A50" s="250"/>
      <c r="B50" s="326" t="s">
        <v>335</v>
      </c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327"/>
      <c r="N50" s="250"/>
      <c r="O50" s="250"/>
      <c r="P50" s="250"/>
      <c r="Q50" s="251"/>
      <c r="R50" s="253" t="s">
        <v>90</v>
      </c>
      <c r="V50" s="29"/>
      <c r="W50" s="29"/>
      <c r="X50" s="29"/>
      <c r="Y50" s="29"/>
      <c r="Z50" s="29"/>
      <c r="AA50" s="29"/>
      <c r="AB50" s="29"/>
    </row>
    <row r="51" spans="1:28" ht="33" customHeight="1" x14ac:dyDescent="0.3">
      <c r="A51" s="250"/>
      <c r="B51" s="624" t="s">
        <v>349</v>
      </c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M51" s="649"/>
      <c r="N51" s="649"/>
      <c r="O51" s="649"/>
      <c r="P51" s="649"/>
      <c r="Q51" s="649"/>
      <c r="R51" s="328" t="s">
        <v>91</v>
      </c>
      <c r="V51" s="31"/>
      <c r="W51" s="29"/>
      <c r="X51" s="29"/>
      <c r="Y51" s="29"/>
      <c r="Z51" s="29"/>
      <c r="AA51" s="29"/>
      <c r="AB51" s="29"/>
    </row>
    <row r="52" spans="1:28" x14ac:dyDescent="0.25">
      <c r="A52" s="250"/>
      <c r="B52" s="615" t="s">
        <v>350</v>
      </c>
      <c r="C52" s="616"/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7"/>
      <c r="R52" s="588" t="s">
        <v>94</v>
      </c>
    </row>
    <row r="53" spans="1:28" x14ac:dyDescent="0.25">
      <c r="A53" s="250"/>
      <c r="B53" s="618"/>
      <c r="C53" s="646"/>
      <c r="D53" s="646"/>
      <c r="E53" s="646"/>
      <c r="F53" s="646"/>
      <c r="G53" s="646"/>
      <c r="H53" s="646"/>
      <c r="I53" s="646"/>
      <c r="J53" s="646"/>
      <c r="K53" s="646"/>
      <c r="L53" s="646"/>
      <c r="M53" s="646"/>
      <c r="N53" s="646"/>
      <c r="O53" s="646"/>
      <c r="P53" s="646"/>
      <c r="Q53" s="620"/>
      <c r="R53" s="614"/>
    </row>
    <row r="54" spans="1:28" x14ac:dyDescent="0.25">
      <c r="A54" s="250"/>
      <c r="B54" s="618"/>
      <c r="C54" s="646"/>
      <c r="D54" s="646"/>
      <c r="E54" s="646"/>
      <c r="F54" s="646"/>
      <c r="G54" s="646"/>
      <c r="H54" s="646"/>
      <c r="I54" s="646"/>
      <c r="J54" s="646"/>
      <c r="K54" s="646"/>
      <c r="L54" s="646"/>
      <c r="M54" s="646"/>
      <c r="N54" s="646"/>
      <c r="O54" s="646"/>
      <c r="P54" s="646"/>
      <c r="Q54" s="620"/>
      <c r="R54" s="614"/>
    </row>
    <row r="55" spans="1:28" s="33" customFormat="1" ht="13.2" x14ac:dyDescent="0.25">
      <c r="A55" s="329"/>
      <c r="B55" s="621"/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22"/>
      <c r="P55" s="622"/>
      <c r="Q55" s="623"/>
      <c r="R55" s="614"/>
    </row>
    <row r="56" spans="1:28" s="33" customFormat="1" ht="17.25" customHeight="1" x14ac:dyDescent="0.25">
      <c r="A56" s="329"/>
      <c r="B56" s="330" t="s">
        <v>351</v>
      </c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1"/>
      <c r="P56" s="331"/>
      <c r="Q56" s="331"/>
      <c r="R56" s="253" t="s">
        <v>340</v>
      </c>
    </row>
    <row r="57" spans="1:28" ht="19.95" customHeight="1" x14ac:dyDescent="0.25">
      <c r="A57" s="250"/>
      <c r="B57" s="330" t="s">
        <v>20</v>
      </c>
      <c r="C57" s="330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253" t="s">
        <v>92</v>
      </c>
    </row>
    <row r="58" spans="1:28" ht="19.5" customHeight="1" x14ac:dyDescent="0.25">
      <c r="A58" s="250"/>
      <c r="B58" s="330" t="s">
        <v>9</v>
      </c>
      <c r="C58" s="330"/>
      <c r="D58" s="333"/>
      <c r="E58" s="333"/>
      <c r="F58" s="333"/>
      <c r="G58" s="333"/>
      <c r="H58" s="333"/>
      <c r="I58" s="333"/>
      <c r="J58" s="251" t="s">
        <v>10</v>
      </c>
      <c r="K58" s="332"/>
      <c r="L58" s="332"/>
      <c r="M58" s="332"/>
      <c r="N58" s="332"/>
      <c r="O58" s="332"/>
      <c r="P58" s="332"/>
      <c r="Q58" s="332"/>
      <c r="R58" s="253" t="s">
        <v>9</v>
      </c>
    </row>
    <row r="59" spans="1:28" s="33" customFormat="1" ht="6.75" customHeight="1" x14ac:dyDescent="0.25">
      <c r="A59" s="329"/>
      <c r="B59" s="330"/>
      <c r="C59" s="330"/>
      <c r="D59" s="330"/>
      <c r="E59" s="330"/>
      <c r="F59" s="330"/>
      <c r="G59" s="330"/>
      <c r="H59" s="330"/>
      <c r="I59" s="330"/>
      <c r="J59" s="251"/>
      <c r="K59" s="251"/>
      <c r="L59" s="251"/>
      <c r="M59" s="251"/>
      <c r="N59" s="251"/>
      <c r="O59" s="251"/>
      <c r="P59" s="251"/>
      <c r="Q59" s="251"/>
      <c r="R59" s="252"/>
    </row>
    <row r="60" spans="1:28" s="25" customFormat="1" ht="14.4" x14ac:dyDescent="0.3">
      <c r="A60" s="255"/>
      <c r="B60" s="334" t="str">
        <f>'status of document'!B5</f>
        <v>Effective: 1st January 2020</v>
      </c>
      <c r="C60" s="334"/>
      <c r="D60" s="334"/>
      <c r="E60" s="334"/>
      <c r="F60" s="334"/>
      <c r="G60" s="334"/>
      <c r="H60" s="334"/>
      <c r="I60" s="334"/>
      <c r="J60" s="334"/>
      <c r="K60" s="255" t="str">
        <f>'status of document'!B2</f>
        <v>Release version 6b</v>
      </c>
      <c r="L60" s="334"/>
      <c r="M60" s="334"/>
      <c r="N60" s="334"/>
      <c r="O60" s="334"/>
      <c r="P60" s="334"/>
      <c r="Q60" s="335" t="str">
        <f>'status of document'!B7</f>
        <v>© 2020, IRSA</v>
      </c>
      <c r="R60" s="336"/>
    </row>
    <row r="61" spans="1:28" ht="14.4" x14ac:dyDescent="0.3">
      <c r="A61" s="250"/>
      <c r="B61" s="342" t="s">
        <v>331</v>
      </c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253" t="s">
        <v>345</v>
      </c>
    </row>
    <row r="62" spans="1:28" x14ac:dyDescent="0.25">
      <c r="A62" s="250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2"/>
    </row>
    <row r="63" spans="1:28" ht="15" x14ac:dyDescent="0.25">
      <c r="A63" s="250"/>
      <c r="B63" s="337" t="s">
        <v>255</v>
      </c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2"/>
    </row>
  </sheetData>
  <sheetProtection algorithmName="SHA-512" hashValue="vVlJoqbx6AGog0PdUvRK0fjKaKJ1JczI1z+nNJjqAeuHSOABySRr/ZSNrMa/kPcddEtfa5jHQkFoNgj3y95h8w==" saltValue="WcdlWNKy60vxNSNGGQRBQA==" spinCount="100000" sheet="1" objects="1" scenarios="1" selectLockedCells="1"/>
  <mergeCells count="9">
    <mergeCell ref="B52:Q55"/>
    <mergeCell ref="R52:R55"/>
    <mergeCell ref="P5:Q5"/>
    <mergeCell ref="P8:Q8"/>
    <mergeCell ref="B51:Q51"/>
    <mergeCell ref="C5:E5"/>
    <mergeCell ref="G5:O5"/>
    <mergeCell ref="P27:Q29"/>
    <mergeCell ref="P31:Q33"/>
  </mergeCells>
  <pageMargins left="0.70866141732283472" right="0.70866141732283472" top="0.55118110236220474" bottom="0.55118110236220474" header="0.31496062992125984" footer="0.31496062992125984"/>
  <pageSetup paperSize="9"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40"/>
  <sheetViews>
    <sheetView workbookViewId="0">
      <selection activeCell="H16" sqref="H16:I16"/>
    </sheetView>
  </sheetViews>
  <sheetFormatPr baseColWidth="10" defaultColWidth="9" defaultRowHeight="13.8" x14ac:dyDescent="0.25"/>
  <cols>
    <col min="1" max="1" width="6" customWidth="1"/>
    <col min="2" max="6" width="9.69921875" customWidth="1"/>
    <col min="7" max="7" width="17.796875" customWidth="1"/>
    <col min="8" max="8" width="14.69921875" customWidth="1"/>
    <col min="9" max="9" width="18.19921875" customWidth="1"/>
  </cols>
  <sheetData>
    <row r="1" spans="1:11" ht="14.4" thickBot="1" x14ac:dyDescent="0.3"/>
    <row r="2" spans="1:11" ht="15" customHeight="1" thickBot="1" x14ac:dyDescent="0.35">
      <c r="A2" s="1"/>
      <c r="B2" s="721" t="s">
        <v>309</v>
      </c>
      <c r="C2" s="722"/>
      <c r="D2" s="218">
        <f ca="1">'data entry &amp; rating calculation'!B4</f>
        <v>29</v>
      </c>
      <c r="E2" s="219"/>
      <c r="F2" s="708"/>
      <c r="G2" s="708"/>
      <c r="H2" s="708"/>
      <c r="I2" s="741"/>
      <c r="J2" s="1"/>
      <c r="K2" s="1"/>
    </row>
    <row r="3" spans="1:11" ht="33" customHeight="1" x14ac:dyDescent="0.25">
      <c r="A3" s="1"/>
      <c r="B3" s="747" t="s">
        <v>324</v>
      </c>
      <c r="C3" s="748"/>
      <c r="D3" s="748"/>
      <c r="E3" s="748"/>
      <c r="F3" s="748"/>
      <c r="G3" s="748"/>
      <c r="H3" s="742"/>
      <c r="I3" s="743"/>
      <c r="J3" s="1"/>
      <c r="K3" s="1"/>
    </row>
    <row r="4" spans="1:11" ht="33" customHeight="1" x14ac:dyDescent="0.25">
      <c r="A4" s="1"/>
      <c r="B4" s="749"/>
      <c r="C4" s="748"/>
      <c r="D4" s="748"/>
      <c r="E4" s="748"/>
      <c r="F4" s="748"/>
      <c r="G4" s="748"/>
      <c r="H4" s="742"/>
      <c r="I4" s="743"/>
      <c r="J4" s="1"/>
      <c r="K4" s="1"/>
    </row>
    <row r="5" spans="1:11" ht="18" customHeight="1" thickBot="1" x14ac:dyDescent="0.35">
      <c r="A5" s="1"/>
      <c r="B5" s="709" t="s">
        <v>346</v>
      </c>
      <c r="C5" s="710"/>
      <c r="D5" s="710"/>
      <c r="E5" s="710"/>
      <c r="F5" s="710"/>
      <c r="G5" s="710"/>
      <c r="H5" s="710"/>
      <c r="I5" s="711"/>
      <c r="J5" s="1"/>
      <c r="K5" s="1"/>
    </row>
    <row r="6" spans="1:11" ht="18" customHeight="1" thickBot="1" x14ac:dyDescent="0.35">
      <c r="A6" s="1"/>
      <c r="B6" s="696" t="s">
        <v>141</v>
      </c>
      <c r="C6" s="723"/>
      <c r="D6" s="723"/>
      <c r="E6" s="723"/>
      <c r="F6" s="724"/>
      <c r="G6" s="725">
        <f>'data entry &amp; rating calculation'!G6</f>
        <v>2345</v>
      </c>
      <c r="H6" s="726"/>
      <c r="I6" s="727"/>
      <c r="J6" s="1"/>
      <c r="K6" s="1"/>
    </row>
    <row r="7" spans="1:11" ht="18" customHeight="1" thickBot="1" x14ac:dyDescent="0.35">
      <c r="A7" s="1"/>
      <c r="B7" s="744" t="s">
        <v>199</v>
      </c>
      <c r="C7" s="745"/>
      <c r="D7" s="745"/>
      <c r="E7" s="745"/>
      <c r="F7" s="746"/>
      <c r="G7" s="730" t="str">
        <f>'data entry &amp; rating calculation'!G7</f>
        <v>testing again</v>
      </c>
      <c r="H7" s="731"/>
      <c r="I7" s="732"/>
      <c r="J7" s="1"/>
      <c r="K7" s="1"/>
    </row>
    <row r="8" spans="1:11" ht="18" customHeight="1" thickBot="1" x14ac:dyDescent="0.35">
      <c r="A8" s="1"/>
      <c r="B8" s="697" t="s">
        <v>201</v>
      </c>
      <c r="C8" s="750"/>
      <c r="D8" s="750"/>
      <c r="E8" s="750"/>
      <c r="F8" s="751"/>
      <c r="G8" s="730" t="str">
        <f>'data entry &amp; rating calculation'!G8</f>
        <v>tester again</v>
      </c>
      <c r="H8" s="731"/>
      <c r="I8" s="732"/>
      <c r="J8" s="1"/>
      <c r="K8" s="1"/>
    </row>
    <row r="9" spans="1:11" ht="18" customHeight="1" thickBot="1" x14ac:dyDescent="0.35">
      <c r="A9" s="1"/>
      <c r="B9" s="744" t="s">
        <v>203</v>
      </c>
      <c r="C9" s="745"/>
      <c r="D9" s="745"/>
      <c r="E9" s="745"/>
      <c r="F9" s="746"/>
      <c r="G9" s="733" t="str">
        <f>'data entry &amp; rating calculation'!G9</f>
        <v>tested again</v>
      </c>
      <c r="H9" s="734"/>
      <c r="I9" s="735"/>
      <c r="J9" s="1"/>
      <c r="K9" s="1"/>
    </row>
    <row r="10" spans="1:11" ht="18" customHeight="1" thickBot="1" x14ac:dyDescent="0.35">
      <c r="A10" s="1"/>
      <c r="B10" s="697" t="s">
        <v>142</v>
      </c>
      <c r="C10" s="750"/>
      <c r="D10" s="750"/>
      <c r="E10" s="750"/>
      <c r="F10" s="751"/>
      <c r="G10" s="733" t="str">
        <f>'data entry &amp; rating calculation'!G10</f>
        <v>test again</v>
      </c>
      <c r="H10" s="734"/>
      <c r="I10" s="735"/>
      <c r="J10" s="1"/>
      <c r="K10" s="1"/>
    </row>
    <row r="11" spans="1:11" ht="18" customHeight="1" thickBot="1" x14ac:dyDescent="0.35">
      <c r="A11" s="1"/>
      <c r="B11" s="744" t="s">
        <v>222</v>
      </c>
      <c r="C11" s="745"/>
      <c r="D11" s="745"/>
      <c r="E11" s="745"/>
      <c r="F11" s="746"/>
      <c r="G11" s="736" t="str">
        <f>'data entry &amp; rating calculation'!G11</f>
        <v>27th November 2019</v>
      </c>
      <c r="H11" s="737"/>
      <c r="I11" s="738"/>
      <c r="J11" s="1"/>
      <c r="K11" s="1"/>
    </row>
    <row r="12" spans="1:11" ht="18" customHeight="1" thickBot="1" x14ac:dyDescent="0.35">
      <c r="A12" s="1"/>
      <c r="B12" s="695" t="s">
        <v>223</v>
      </c>
      <c r="C12" s="752"/>
      <c r="D12" s="752"/>
      <c r="E12" s="752"/>
      <c r="F12" s="753"/>
      <c r="G12" s="712" t="str">
        <f>'data entry &amp; rating calculation'!G12</f>
        <v>27th November 2019</v>
      </c>
      <c r="H12" s="713"/>
      <c r="I12" s="714"/>
      <c r="J12" s="1"/>
      <c r="K12" s="1"/>
    </row>
    <row r="13" spans="1:11" ht="18" customHeight="1" thickBot="1" x14ac:dyDescent="0.35">
      <c r="A13" s="1"/>
      <c r="B13" s="757" t="s">
        <v>336</v>
      </c>
      <c r="C13" s="758"/>
      <c r="D13" s="758"/>
      <c r="E13" s="728">
        <f>'data entry &amp; rating calculation'!B25</f>
        <v>1.31</v>
      </c>
      <c r="F13" s="729"/>
      <c r="G13" s="220" t="s">
        <v>337</v>
      </c>
      <c r="H13" s="739">
        <f>'data entry &amp; rating calculation'!J27</f>
        <v>5.47</v>
      </c>
      <c r="I13" s="740"/>
      <c r="J13" s="1"/>
      <c r="K13" s="1"/>
    </row>
    <row r="14" spans="1:11" ht="18" customHeight="1" thickBot="1" x14ac:dyDescent="0.3">
      <c r="A14" s="1"/>
      <c r="B14" s="754" t="s">
        <v>338</v>
      </c>
      <c r="C14" s="755"/>
      <c r="D14" s="755"/>
      <c r="E14" s="755"/>
      <c r="F14" s="756"/>
      <c r="G14" s="715" t="s">
        <v>325</v>
      </c>
      <c r="H14" s="716"/>
      <c r="I14" s="717"/>
      <c r="J14" s="1"/>
      <c r="K14" s="1"/>
    </row>
    <row r="15" spans="1:11" ht="31.95" customHeight="1" thickBot="1" x14ac:dyDescent="0.35">
      <c r="A15" s="1"/>
      <c r="B15" s="221" t="s">
        <v>310</v>
      </c>
      <c r="C15" s="222" t="s">
        <v>311</v>
      </c>
      <c r="D15" s="222" t="s">
        <v>312</v>
      </c>
      <c r="E15" s="221" t="s">
        <v>310</v>
      </c>
      <c r="F15" s="223" t="s">
        <v>362</v>
      </c>
      <c r="G15" s="718"/>
      <c r="H15" s="719"/>
      <c r="I15" s="720"/>
      <c r="J15" s="1"/>
      <c r="K15" s="1"/>
    </row>
    <row r="16" spans="1:11" ht="18" customHeight="1" thickBot="1" x14ac:dyDescent="0.35">
      <c r="A16" s="1"/>
      <c r="B16" s="224" t="s">
        <v>8</v>
      </c>
      <c r="C16" s="225">
        <f>'sail 1 calculations'!E9</f>
        <v>50</v>
      </c>
      <c r="D16" s="225">
        <f>'sail 2 calculations'!E9</f>
        <v>50</v>
      </c>
      <c r="E16" s="224" t="s">
        <v>8</v>
      </c>
      <c r="F16" s="225">
        <f>'spar calculations'!J10</f>
        <v>150</v>
      </c>
      <c r="G16" s="244" t="s">
        <v>313</v>
      </c>
      <c r="H16" s="702" t="s">
        <v>365</v>
      </c>
      <c r="I16" s="703"/>
      <c r="J16" s="1"/>
      <c r="K16" s="1"/>
    </row>
    <row r="17" spans="1:11" ht="13.95" customHeight="1" thickBot="1" x14ac:dyDescent="0.35">
      <c r="A17" s="1"/>
      <c r="B17" s="226" t="s">
        <v>2</v>
      </c>
      <c r="C17" s="227">
        <f>'sail 1 calculations'!E11</f>
        <v>40</v>
      </c>
      <c r="D17" s="227">
        <f>'sail 2 calculations'!E11</f>
        <v>12</v>
      </c>
      <c r="E17" s="226" t="s">
        <v>235</v>
      </c>
      <c r="F17" s="227">
        <f>'spar calculations'!E12</f>
        <v>18</v>
      </c>
      <c r="G17" s="766" t="s">
        <v>326</v>
      </c>
      <c r="H17" s="767"/>
      <c r="I17" s="768"/>
      <c r="J17" s="1"/>
      <c r="K17" s="1"/>
    </row>
    <row r="18" spans="1:11" ht="13.95" customHeight="1" thickBot="1" x14ac:dyDescent="0.35">
      <c r="A18" s="1"/>
      <c r="B18" s="224" t="s">
        <v>11</v>
      </c>
      <c r="C18" s="228">
        <f>'sail 1 calculations'!C13</f>
        <v>0</v>
      </c>
      <c r="D18" s="228">
        <f>'sail 2 calculations'!C13</f>
        <v>0</v>
      </c>
      <c r="E18" s="224" t="s">
        <v>236</v>
      </c>
      <c r="F18" s="228">
        <f>'spar calculations'!C15</f>
        <v>0</v>
      </c>
      <c r="G18" s="769"/>
      <c r="H18" s="770"/>
      <c r="I18" s="771"/>
      <c r="J18" s="1"/>
      <c r="K18" s="1"/>
    </row>
    <row r="19" spans="1:11" ht="13.95" customHeight="1" thickBot="1" x14ac:dyDescent="0.35">
      <c r="A19" s="1"/>
      <c r="B19" s="226" t="s">
        <v>12</v>
      </c>
      <c r="C19" s="227">
        <f>'sail 1 calculations'!C15</f>
        <v>100</v>
      </c>
      <c r="D19" s="227">
        <f>'sail 2 calculations'!C15</f>
        <v>0</v>
      </c>
      <c r="E19" s="226" t="s">
        <v>238</v>
      </c>
      <c r="F19" s="227">
        <f>'spar calculations'!C17</f>
        <v>0</v>
      </c>
      <c r="G19" s="769"/>
      <c r="H19" s="770"/>
      <c r="I19" s="771"/>
      <c r="J19" s="1"/>
      <c r="K19" s="1"/>
    </row>
    <row r="20" spans="1:11" ht="13.95" customHeight="1" thickBot="1" x14ac:dyDescent="0.35">
      <c r="A20" s="1"/>
      <c r="B20" s="224" t="s">
        <v>13</v>
      </c>
      <c r="C20" s="228">
        <f>'sail 1 calculations'!C17</f>
        <v>145</v>
      </c>
      <c r="D20" s="228">
        <f>'sail 2 calculations'!C17</f>
        <v>0</v>
      </c>
      <c r="E20" s="224" t="s">
        <v>239</v>
      </c>
      <c r="F20" s="228">
        <f>'spar calculations'!C19</f>
        <v>18</v>
      </c>
      <c r="G20" s="769"/>
      <c r="H20" s="770"/>
      <c r="I20" s="771"/>
      <c r="J20" s="1"/>
      <c r="K20" s="1"/>
    </row>
    <row r="21" spans="1:11" ht="13.95" customHeight="1" thickBot="1" x14ac:dyDescent="0.35">
      <c r="A21" s="1"/>
      <c r="B21" s="226" t="s">
        <v>14</v>
      </c>
      <c r="C21" s="227">
        <f>'sail 1 calculations'!C19</f>
        <v>190</v>
      </c>
      <c r="D21" s="227">
        <f>'sail 2 calculations'!C19</f>
        <v>80</v>
      </c>
      <c r="E21" s="226" t="s">
        <v>241</v>
      </c>
      <c r="F21" s="227">
        <f>'spar calculations'!C21</f>
        <v>18</v>
      </c>
      <c r="G21" s="769"/>
      <c r="H21" s="770"/>
      <c r="I21" s="771"/>
      <c r="J21" s="1"/>
      <c r="K21" s="1"/>
    </row>
    <row r="22" spans="1:11" ht="13.95" customHeight="1" thickBot="1" x14ac:dyDescent="0.35">
      <c r="A22" s="1"/>
      <c r="B22" s="224" t="s">
        <v>15</v>
      </c>
      <c r="C22" s="228">
        <f>'sail 1 calculations'!C21</f>
        <v>230</v>
      </c>
      <c r="D22" s="228">
        <f>'sail 2 calculations'!C21</f>
        <v>145</v>
      </c>
      <c r="E22" s="224" t="s">
        <v>242</v>
      </c>
      <c r="F22" s="228">
        <f>'spar calculations'!C23</f>
        <v>19</v>
      </c>
      <c r="G22" s="772"/>
      <c r="H22" s="773"/>
      <c r="I22" s="774"/>
      <c r="J22" s="1"/>
      <c r="K22" s="1"/>
    </row>
    <row r="23" spans="1:11" ht="13.95" customHeight="1" thickBot="1" x14ac:dyDescent="0.35">
      <c r="A23" s="1"/>
      <c r="B23" s="226" t="s">
        <v>16</v>
      </c>
      <c r="C23" s="227">
        <f>'sail 1 calculations'!C23</f>
        <v>270</v>
      </c>
      <c r="D23" s="227">
        <f>'sail 2 calculations'!C23</f>
        <v>202</v>
      </c>
      <c r="E23" s="226" t="s">
        <v>244</v>
      </c>
      <c r="F23" s="227">
        <f>'spar calculations'!C25</f>
        <v>19</v>
      </c>
      <c r="G23" s="682" t="s">
        <v>224</v>
      </c>
      <c r="H23" s="704"/>
      <c r="I23" s="705"/>
      <c r="J23" s="1"/>
      <c r="K23" s="1"/>
    </row>
    <row r="24" spans="1:11" ht="13.95" customHeight="1" thickBot="1" x14ac:dyDescent="0.35">
      <c r="A24" s="1"/>
      <c r="B24" s="224" t="s">
        <v>17</v>
      </c>
      <c r="C24" s="228">
        <f>'sail 1 calculations'!C25</f>
        <v>310</v>
      </c>
      <c r="D24" s="228">
        <f>'sail 2 calculations'!C25</f>
        <v>250</v>
      </c>
      <c r="E24" s="224" t="s">
        <v>246</v>
      </c>
      <c r="F24" s="228">
        <f>'spar calculations'!C27</f>
        <v>19</v>
      </c>
      <c r="G24" s="765"/>
      <c r="H24" s="706"/>
      <c r="I24" s="707"/>
      <c r="J24" s="1"/>
      <c r="K24" s="1"/>
    </row>
    <row r="25" spans="1:11" ht="13.95" customHeight="1" thickBot="1" x14ac:dyDescent="0.35">
      <c r="A25" s="1"/>
      <c r="B25" s="226" t="s">
        <v>18</v>
      </c>
      <c r="C25" s="227">
        <f>'sail 1 calculations'!C27</f>
        <v>346</v>
      </c>
      <c r="D25" s="227">
        <f>'sail 2 calculations'!C27</f>
        <v>288</v>
      </c>
      <c r="E25" s="226" t="s">
        <v>247</v>
      </c>
      <c r="F25" s="227">
        <f>'spar calculations'!C29</f>
        <v>20</v>
      </c>
      <c r="G25" s="696" t="s">
        <v>314</v>
      </c>
      <c r="H25" s="698"/>
      <c r="I25" s="699"/>
      <c r="J25" s="1"/>
      <c r="K25" s="1"/>
    </row>
    <row r="26" spans="1:11" ht="13.95" customHeight="1" thickBot="1" x14ac:dyDescent="0.35">
      <c r="A26" s="1"/>
      <c r="B26" s="224" t="s">
        <v>19</v>
      </c>
      <c r="C26" s="228">
        <f>'sail 1 calculations'!C29</f>
        <v>380</v>
      </c>
      <c r="D26" s="228">
        <f>'sail 2 calculations'!C29</f>
        <v>316</v>
      </c>
      <c r="E26" s="224" t="s">
        <v>248</v>
      </c>
      <c r="F26" s="228">
        <f>'spar calculations'!C31</f>
        <v>20</v>
      </c>
      <c r="G26" s="697"/>
      <c r="H26" s="700"/>
      <c r="I26" s="701"/>
      <c r="J26" s="1"/>
      <c r="K26" s="1"/>
    </row>
    <row r="27" spans="1:11" ht="13.95" customHeight="1" thickBot="1" x14ac:dyDescent="0.35">
      <c r="A27" s="1"/>
      <c r="B27" s="226" t="s">
        <v>3</v>
      </c>
      <c r="C27" s="227">
        <f>'sail 1 calculations'!C31</f>
        <v>310</v>
      </c>
      <c r="D27" s="227">
        <f>'sail 2 calculations'!C31</f>
        <v>335</v>
      </c>
      <c r="E27" s="226" t="s">
        <v>249</v>
      </c>
      <c r="F27" s="227">
        <f>'spar calculations'!C33</f>
        <v>20</v>
      </c>
      <c r="G27" s="697"/>
      <c r="H27" s="700"/>
      <c r="I27" s="701"/>
      <c r="J27" s="1"/>
      <c r="K27" s="1"/>
    </row>
    <row r="28" spans="1:11" ht="13.95" customHeight="1" thickBot="1" x14ac:dyDescent="0.35">
      <c r="A28" s="1"/>
      <c r="B28" s="224" t="s">
        <v>55</v>
      </c>
      <c r="C28" s="228">
        <f>'sail 1 calculations'!E34</f>
        <v>350</v>
      </c>
      <c r="D28" s="228">
        <f>'sail 2 calculations'!E34</f>
        <v>340</v>
      </c>
      <c r="E28" s="224" t="s">
        <v>250</v>
      </c>
      <c r="F28" s="228">
        <f>'spar calculations'!C35</f>
        <v>20</v>
      </c>
      <c r="G28" s="694" t="s">
        <v>225</v>
      </c>
      <c r="H28" s="690"/>
      <c r="I28" s="691"/>
      <c r="J28" s="1"/>
      <c r="K28" s="1"/>
    </row>
    <row r="29" spans="1:11" ht="13.95" customHeight="1" thickBot="1" x14ac:dyDescent="0.35">
      <c r="A29" s="1"/>
      <c r="B29" s="501"/>
      <c r="C29" s="502"/>
      <c r="D29" s="502"/>
      <c r="E29" s="497" t="s">
        <v>237</v>
      </c>
      <c r="F29" s="227">
        <f>'spar calculations'!E37</f>
        <v>20</v>
      </c>
      <c r="G29" s="695"/>
      <c r="H29" s="692"/>
      <c r="I29" s="693"/>
      <c r="J29" s="1"/>
      <c r="K29" s="1"/>
    </row>
    <row r="30" spans="1:11" ht="13.95" customHeight="1" thickBot="1" x14ac:dyDescent="0.35">
      <c r="A30" s="1"/>
      <c r="B30" s="503"/>
      <c r="C30" s="504"/>
      <c r="D30" s="500"/>
      <c r="E30" s="501"/>
      <c r="F30" s="652" t="s">
        <v>361</v>
      </c>
      <c r="G30" s="679" t="s">
        <v>315</v>
      </c>
      <c r="H30" s="680"/>
      <c r="I30" s="681"/>
      <c r="J30" s="1"/>
      <c r="K30" s="1"/>
    </row>
    <row r="31" spans="1:11" ht="13.95" customHeight="1" thickBot="1" x14ac:dyDescent="0.35">
      <c r="A31" s="1"/>
      <c r="B31" s="505"/>
      <c r="C31" s="506"/>
      <c r="D31" s="507"/>
      <c r="E31" s="508"/>
      <c r="F31" s="653"/>
      <c r="G31" s="670" t="s">
        <v>364</v>
      </c>
      <c r="H31" s="671"/>
      <c r="I31" s="672"/>
      <c r="J31" s="1"/>
      <c r="K31" s="1"/>
    </row>
    <row r="32" spans="1:11" ht="13.95" customHeight="1" thickBot="1" x14ac:dyDescent="0.35">
      <c r="A32" s="1"/>
      <c r="B32" s="224" t="s">
        <v>54</v>
      </c>
      <c r="C32" s="228">
        <f>'sail 1 calculations'!E35</f>
        <v>9</v>
      </c>
      <c r="D32" s="498">
        <f>'sail 2 calculations'!E35</f>
        <v>15</v>
      </c>
      <c r="E32" s="509" t="s">
        <v>318</v>
      </c>
      <c r="F32" s="653"/>
      <c r="G32" s="673"/>
      <c r="H32" s="674"/>
      <c r="I32" s="675"/>
      <c r="J32" s="1"/>
      <c r="K32" s="1"/>
    </row>
    <row r="33" spans="1:11" ht="13.95" customHeight="1" thickBot="1" x14ac:dyDescent="0.35">
      <c r="A33" s="1"/>
      <c r="B33" s="226" t="s">
        <v>105</v>
      </c>
      <c r="C33" s="227">
        <f>'sail 1 calculations'!C36</f>
        <v>0</v>
      </c>
      <c r="D33" s="499">
        <f>'sail 2 calculations'!C36</f>
        <v>0</v>
      </c>
      <c r="E33" s="510"/>
      <c r="F33" s="654"/>
      <c r="G33" s="673"/>
      <c r="H33" s="674"/>
      <c r="I33" s="675"/>
      <c r="J33" s="1"/>
      <c r="K33" s="1"/>
    </row>
    <row r="34" spans="1:11" ht="13.95" customHeight="1" thickBot="1" x14ac:dyDescent="0.35">
      <c r="A34" s="1"/>
      <c r="B34" s="224" t="s">
        <v>53</v>
      </c>
      <c r="C34" s="228">
        <f>'sail 1 calculations'!C37</f>
        <v>0</v>
      </c>
      <c r="D34" s="228">
        <f>'sail 2 calculations'!C37</f>
        <v>0</v>
      </c>
      <c r="E34" s="229" t="s">
        <v>235</v>
      </c>
      <c r="F34" s="230">
        <f>'spar calculations'!Q13</f>
        <v>0</v>
      </c>
      <c r="G34" s="676"/>
      <c r="H34" s="677"/>
      <c r="I34" s="678"/>
      <c r="J34" s="1"/>
      <c r="K34" s="1"/>
    </row>
    <row r="35" spans="1:11" ht="13.95" customHeight="1" thickBot="1" x14ac:dyDescent="0.35">
      <c r="A35" s="1"/>
      <c r="B35" s="226" t="s">
        <v>52</v>
      </c>
      <c r="C35" s="227">
        <f>'sail 1 calculations'!C38</f>
        <v>0</v>
      </c>
      <c r="D35" s="227">
        <f>'sail 2 calculations'!C38</f>
        <v>0</v>
      </c>
      <c r="E35" s="226" t="s">
        <v>237</v>
      </c>
      <c r="F35" s="227">
        <f>'spar calculations'!Q15</f>
        <v>0</v>
      </c>
      <c r="G35" s="682" t="s">
        <v>316</v>
      </c>
      <c r="H35" s="775"/>
      <c r="I35" s="776"/>
      <c r="J35" s="1"/>
      <c r="K35" s="1"/>
    </row>
    <row r="36" spans="1:11" ht="13.95" customHeight="1" thickBot="1" x14ac:dyDescent="0.35">
      <c r="A36" s="1"/>
      <c r="B36" s="224" t="s">
        <v>51</v>
      </c>
      <c r="C36" s="228">
        <f>'sail 1 calculations'!C39</f>
        <v>0</v>
      </c>
      <c r="D36" s="228">
        <f>'sail 2 calculations'!C39</f>
        <v>0</v>
      </c>
      <c r="E36" s="224" t="s">
        <v>240</v>
      </c>
      <c r="F36" s="228">
        <f>'spar calculations'!Q19</f>
        <v>0</v>
      </c>
      <c r="G36" s="683"/>
      <c r="H36" s="777"/>
      <c r="I36" s="778"/>
      <c r="J36" s="1"/>
      <c r="K36" s="1"/>
    </row>
    <row r="37" spans="1:11" ht="13.95" customHeight="1" thickBot="1" x14ac:dyDescent="0.35">
      <c r="A37" s="1"/>
      <c r="B37" s="226" t="s">
        <v>50</v>
      </c>
      <c r="C37" s="227">
        <f>'sail 1 calculations'!C40</f>
        <v>0</v>
      </c>
      <c r="D37" s="227">
        <f>'sail 2 calculations'!C40</f>
        <v>0</v>
      </c>
      <c r="E37" s="659" t="s">
        <v>363</v>
      </c>
      <c r="F37" s="660"/>
      <c r="G37" s="661" t="s">
        <v>360</v>
      </c>
      <c r="H37" s="662"/>
      <c r="I37" s="663"/>
      <c r="J37" s="1"/>
      <c r="K37" s="1"/>
    </row>
    <row r="38" spans="1:11" ht="13.95" customHeight="1" thickBot="1" x14ac:dyDescent="0.35">
      <c r="A38" s="1"/>
      <c r="B38" s="224" t="s">
        <v>49</v>
      </c>
      <c r="C38" s="228">
        <f>'sail 1 calculations'!C41</f>
        <v>34</v>
      </c>
      <c r="D38" s="513">
        <f>'sail 2 calculations'!C41</f>
        <v>40</v>
      </c>
      <c r="E38" s="245" t="s">
        <v>25</v>
      </c>
      <c r="F38" s="232">
        <f ca="1">'sail 1 calculations'!P58/1000000</f>
        <v>0.50729999999999997</v>
      </c>
      <c r="G38" s="664"/>
      <c r="H38" s="665"/>
      <c r="I38" s="666"/>
      <c r="J38" s="1"/>
      <c r="K38" s="1"/>
    </row>
    <row r="39" spans="1:11" ht="13.95" customHeight="1" thickBot="1" x14ac:dyDescent="0.35">
      <c r="A39" s="1"/>
      <c r="B39" s="226" t="s">
        <v>48</v>
      </c>
      <c r="C39" s="227">
        <f>'sail 1 calculations'!C42</f>
        <v>40</v>
      </c>
      <c r="D39" s="227">
        <f>'sail 2 calculations'!C42</f>
        <v>66</v>
      </c>
      <c r="E39" s="233" t="s">
        <v>208</v>
      </c>
      <c r="F39" s="234">
        <f ca="1">'sail 2 calculations'!P58/1000000</f>
        <v>0.38445000000000001</v>
      </c>
      <c r="G39" s="667"/>
      <c r="H39" s="668"/>
      <c r="I39" s="669"/>
      <c r="J39" s="1"/>
      <c r="K39" s="1"/>
    </row>
    <row r="40" spans="1:11" ht="13.95" customHeight="1" thickBot="1" x14ac:dyDescent="0.35">
      <c r="A40" s="1"/>
      <c r="B40" s="224" t="s">
        <v>47</v>
      </c>
      <c r="C40" s="228">
        <f>'sail 1 calculations'!C43</f>
        <v>45</v>
      </c>
      <c r="D40" s="228">
        <f>'sail 2 calculations'!C43</f>
        <v>91</v>
      </c>
      <c r="E40" s="231" t="s">
        <v>209</v>
      </c>
      <c r="F40" s="232">
        <f>'data entry &amp; rating calculation'!J15/1000000</f>
        <v>3.5599999999999998E-3</v>
      </c>
      <c r="G40" s="694" t="s">
        <v>314</v>
      </c>
      <c r="H40" s="684"/>
      <c r="I40" s="685"/>
      <c r="J40" s="1"/>
      <c r="K40" s="1"/>
    </row>
    <row r="41" spans="1:11" ht="13.95" customHeight="1" thickBot="1" x14ac:dyDescent="0.35">
      <c r="A41" s="1"/>
      <c r="B41" s="226" t="s">
        <v>46</v>
      </c>
      <c r="C41" s="227">
        <f>'sail 1 calculations'!C44</f>
        <v>45</v>
      </c>
      <c r="D41" s="227">
        <f>'sail 2 calculations'!C44</f>
        <v>113</v>
      </c>
      <c r="E41" s="233" t="s">
        <v>210</v>
      </c>
      <c r="F41" s="234">
        <f>'data entry &amp; rating calculation'!H19/1000000</f>
        <v>4.0289999999999999E-2</v>
      </c>
      <c r="G41" s="697"/>
      <c r="H41" s="686"/>
      <c r="I41" s="687"/>
      <c r="J41" s="1"/>
      <c r="K41" s="1"/>
    </row>
    <row r="42" spans="1:11" ht="13.95" customHeight="1" thickBot="1" x14ac:dyDescent="0.35">
      <c r="A42" s="1"/>
      <c r="B42" s="224" t="s">
        <v>44</v>
      </c>
      <c r="C42" s="228">
        <f>'sail 1 calculations'!C45</f>
        <v>35</v>
      </c>
      <c r="D42" s="228">
        <f>'sail 2 calculations'!C45</f>
        <v>130</v>
      </c>
      <c r="E42" s="511"/>
      <c r="F42" s="504"/>
      <c r="G42" s="695"/>
      <c r="H42" s="688"/>
      <c r="I42" s="689"/>
      <c r="J42" s="1"/>
      <c r="K42" s="1"/>
    </row>
    <row r="43" spans="1:11" ht="13.95" customHeight="1" thickBot="1" x14ac:dyDescent="0.35">
      <c r="A43" s="1"/>
      <c r="B43" s="226" t="s">
        <v>45</v>
      </c>
      <c r="C43" s="227">
        <f>'sail 1 calculations'!E46</f>
        <v>12</v>
      </c>
      <c r="D43" s="227">
        <f>'sail 2 calculations'!E46</f>
        <v>140</v>
      </c>
      <c r="E43" s="655" t="s">
        <v>317</v>
      </c>
      <c r="F43" s="657">
        <f ca="1">'data entry &amp; rating calculation'!J25</f>
        <v>9.8050879999999996</v>
      </c>
      <c r="G43" s="790" t="s">
        <v>225</v>
      </c>
      <c r="H43" s="792"/>
      <c r="I43" s="776"/>
      <c r="J43" s="1"/>
      <c r="K43" s="1"/>
    </row>
    <row r="44" spans="1:11" ht="13.95" customHeight="1" thickBot="1" x14ac:dyDescent="0.35">
      <c r="A44" s="1"/>
      <c r="B44" s="512" t="s">
        <v>318</v>
      </c>
      <c r="C44" s="505"/>
      <c r="D44" s="505"/>
      <c r="E44" s="656"/>
      <c r="F44" s="658"/>
      <c r="G44" s="791"/>
      <c r="H44" s="777"/>
      <c r="I44" s="778"/>
      <c r="J44" s="1"/>
      <c r="K44" s="1"/>
    </row>
    <row r="45" spans="1:11" ht="13.95" customHeight="1" thickBot="1" x14ac:dyDescent="0.35">
      <c r="A45" s="1"/>
      <c r="B45" s="779" t="s">
        <v>339</v>
      </c>
      <c r="C45" s="780"/>
      <c r="D45" s="781"/>
      <c r="E45" s="754" t="s">
        <v>327</v>
      </c>
      <c r="F45" s="680"/>
      <c r="G45" s="680"/>
      <c r="H45" s="680"/>
      <c r="I45" s="681"/>
      <c r="J45" s="1"/>
      <c r="K45" s="1"/>
    </row>
    <row r="46" spans="1:11" ht="13.95" customHeight="1" thickBot="1" x14ac:dyDescent="0.35">
      <c r="A46" s="1"/>
      <c r="B46" s="782"/>
      <c r="C46" s="783"/>
      <c r="D46" s="784"/>
      <c r="E46" s="785" t="s">
        <v>319</v>
      </c>
      <c r="F46" s="786"/>
      <c r="G46" s="786"/>
      <c r="H46" s="786"/>
      <c r="I46" s="787"/>
      <c r="J46" s="1"/>
      <c r="K46" s="1"/>
    </row>
    <row r="47" spans="1:11" ht="13.95" customHeight="1" thickBot="1" x14ac:dyDescent="0.3">
      <c r="A47" s="1"/>
      <c r="B47" s="235" t="s">
        <v>320</v>
      </c>
      <c r="C47" s="239" t="s">
        <v>27</v>
      </c>
      <c r="D47" s="242" t="s">
        <v>28</v>
      </c>
      <c r="E47" s="793" t="s">
        <v>328</v>
      </c>
      <c r="F47" s="794"/>
      <c r="G47" s="794"/>
      <c r="H47" s="794"/>
      <c r="I47" s="795"/>
      <c r="J47" s="1"/>
      <c r="K47" s="1"/>
    </row>
    <row r="48" spans="1:11" ht="13.95" customHeight="1" thickBot="1" x14ac:dyDescent="0.35">
      <c r="A48" s="1"/>
      <c r="B48" s="236" t="s">
        <v>29</v>
      </c>
      <c r="C48" s="240">
        <f ca="1">'sail maker guidance'!I10</f>
        <v>2062</v>
      </c>
      <c r="D48" s="217">
        <f ca="1">'sail maker guidance'!J10</f>
        <v>1790</v>
      </c>
      <c r="E48" s="796"/>
      <c r="F48" s="797"/>
      <c r="G48" s="797"/>
      <c r="H48" s="797"/>
      <c r="I48" s="798"/>
      <c r="J48" s="1"/>
      <c r="K48" s="1"/>
    </row>
    <row r="49" spans="1:11" ht="13.95" customHeight="1" thickBot="1" x14ac:dyDescent="0.35">
      <c r="A49" s="1"/>
      <c r="B49" s="235" t="s">
        <v>30</v>
      </c>
      <c r="C49" s="241">
        <f ca="1">'sail maker guidance'!I11</f>
        <v>2079.663434308542</v>
      </c>
      <c r="D49" s="243">
        <f ca="1">'sail maker guidance'!J11</f>
        <v>1684.6661390317074</v>
      </c>
      <c r="E49" s="796"/>
      <c r="F49" s="797"/>
      <c r="G49" s="797"/>
      <c r="H49" s="797"/>
      <c r="I49" s="798"/>
      <c r="J49" s="1"/>
      <c r="K49" s="1"/>
    </row>
    <row r="50" spans="1:11" ht="13.95" customHeight="1" thickBot="1" x14ac:dyDescent="0.35">
      <c r="A50" s="1"/>
      <c r="B50" s="236" t="s">
        <v>321</v>
      </c>
      <c r="C50" s="240">
        <f ca="1">'sail maker guidance'!I12</f>
        <v>155.93634907184838</v>
      </c>
      <c r="D50" s="217">
        <f ca="1">'sail maker guidance'!J12</f>
        <v>129.55461358163029</v>
      </c>
      <c r="E50" s="796"/>
      <c r="F50" s="797"/>
      <c r="G50" s="797"/>
      <c r="H50" s="797"/>
      <c r="I50" s="798"/>
      <c r="J50" s="1"/>
      <c r="K50" s="1"/>
    </row>
    <row r="51" spans="1:11" ht="13.95" customHeight="1" thickBot="1" x14ac:dyDescent="0.35">
      <c r="A51" s="1"/>
      <c r="B51" s="235" t="s">
        <v>322</v>
      </c>
      <c r="C51" s="241">
        <f ca="1">'sail maker guidance'!I13</f>
        <v>262.02830188679241</v>
      </c>
      <c r="D51" s="243">
        <f ca="1">'sail maker guidance'!J13</f>
        <v>240.51282051282055</v>
      </c>
      <c r="E51" s="796"/>
      <c r="F51" s="797"/>
      <c r="G51" s="797"/>
      <c r="H51" s="797"/>
      <c r="I51" s="798"/>
      <c r="J51" s="1"/>
      <c r="K51" s="1"/>
    </row>
    <row r="52" spans="1:11" ht="13.95" customHeight="1" thickBot="1" x14ac:dyDescent="0.35">
      <c r="A52" s="1"/>
      <c r="B52" s="237" t="s">
        <v>323</v>
      </c>
      <c r="C52" s="240">
        <f ca="1">'sail maker guidance'!I14</f>
        <v>358.85211554717466</v>
      </c>
      <c r="D52" s="217">
        <f ca="1">'sail maker guidance'!J14</f>
        <v>312.85793580190386</v>
      </c>
      <c r="E52" s="796"/>
      <c r="F52" s="797"/>
      <c r="G52" s="797"/>
      <c r="H52" s="797"/>
      <c r="I52" s="798"/>
      <c r="J52" s="1"/>
      <c r="K52" s="1"/>
    </row>
    <row r="53" spans="1:11" ht="13.95" customHeight="1" thickBot="1" x14ac:dyDescent="0.35">
      <c r="A53" s="1"/>
      <c r="B53" s="238" t="s">
        <v>32</v>
      </c>
      <c r="C53" s="241">
        <f>'sail maker guidance'!I15</f>
        <v>350</v>
      </c>
      <c r="D53" s="243">
        <f>'sail maker guidance'!J15</f>
        <v>340</v>
      </c>
      <c r="E53" s="796"/>
      <c r="F53" s="797"/>
      <c r="G53" s="797"/>
      <c r="H53" s="797"/>
      <c r="I53" s="798"/>
      <c r="J53" s="1"/>
      <c r="K53" s="1"/>
    </row>
    <row r="54" spans="1:11" ht="13.95" customHeight="1" thickBot="1" x14ac:dyDescent="0.35">
      <c r="A54" s="1"/>
      <c r="B54" s="238" t="s">
        <v>31</v>
      </c>
      <c r="C54" s="241">
        <f>'sail maker guidance'!I16</f>
        <v>350.20565386641033</v>
      </c>
      <c r="D54" s="243">
        <f>'sail maker guidance'!J16</f>
        <v>367.69552621700473</v>
      </c>
      <c r="E54" s="799"/>
      <c r="F54" s="800"/>
      <c r="G54" s="800"/>
      <c r="H54" s="800"/>
      <c r="I54" s="801"/>
      <c r="J54" s="1"/>
      <c r="K54" s="1"/>
    </row>
    <row r="55" spans="1:11" ht="13.95" customHeight="1" thickBot="1" x14ac:dyDescent="0.35">
      <c r="A55" s="1"/>
      <c r="B55" s="759" t="str">
        <f>'status of document'!B5</f>
        <v>Effective: 1st January 2020</v>
      </c>
      <c r="C55" s="760"/>
      <c r="D55" s="761"/>
      <c r="E55" s="762" t="str">
        <f>'status of document'!B2</f>
        <v>Release version 6b</v>
      </c>
      <c r="F55" s="763"/>
      <c r="G55" s="764"/>
      <c r="H55" s="788" t="str">
        <f>'status of document'!B7</f>
        <v>© 2020, IRSA</v>
      </c>
      <c r="I55" s="789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</sheetData>
  <sheetProtection algorithmName="SHA-512" hashValue="fxAhu7qstCK6c3cejui9WN/5GPD4w7wyBDAEbNKQeeZP3o7B7ubwjaKZEgw7y69/NwUmzTwEPftZf0T1CeHNFg==" saltValue="tVx8NV3j0SYn+UOVXpPZaQ==" spinCount="100000" sheet="1" objects="1" scenarios="1" selectLockedCells="1"/>
  <mergeCells count="52">
    <mergeCell ref="B12:F12"/>
    <mergeCell ref="B14:F14"/>
    <mergeCell ref="B13:D13"/>
    <mergeCell ref="B55:D55"/>
    <mergeCell ref="E55:G55"/>
    <mergeCell ref="G23:G24"/>
    <mergeCell ref="G17:I22"/>
    <mergeCell ref="H35:I36"/>
    <mergeCell ref="B45:D46"/>
    <mergeCell ref="E46:I46"/>
    <mergeCell ref="E45:I45"/>
    <mergeCell ref="H55:I55"/>
    <mergeCell ref="G43:G44"/>
    <mergeCell ref="H43:I44"/>
    <mergeCell ref="E47:I54"/>
    <mergeCell ref="G40:G42"/>
    <mergeCell ref="B3:G4"/>
    <mergeCell ref="B8:F8"/>
    <mergeCell ref="B9:F9"/>
    <mergeCell ref="B10:F10"/>
    <mergeCell ref="B11:F11"/>
    <mergeCell ref="F2:G2"/>
    <mergeCell ref="B5:I5"/>
    <mergeCell ref="G12:I12"/>
    <mergeCell ref="G14:I15"/>
    <mergeCell ref="B2:C2"/>
    <mergeCell ref="B6:F6"/>
    <mergeCell ref="G6:I6"/>
    <mergeCell ref="E13:F13"/>
    <mergeCell ref="G7:I7"/>
    <mergeCell ref="G8:I8"/>
    <mergeCell ref="G9:I9"/>
    <mergeCell ref="G10:I10"/>
    <mergeCell ref="G11:I11"/>
    <mergeCell ref="H13:I13"/>
    <mergeCell ref="H2:I4"/>
    <mergeCell ref="B7:F7"/>
    <mergeCell ref="H28:I29"/>
    <mergeCell ref="G28:G29"/>
    <mergeCell ref="G25:G27"/>
    <mergeCell ref="H25:I27"/>
    <mergeCell ref="H16:I16"/>
    <mergeCell ref="H23:I24"/>
    <mergeCell ref="F30:F33"/>
    <mergeCell ref="E43:E44"/>
    <mergeCell ref="F43:F44"/>
    <mergeCell ref="E37:F37"/>
    <mergeCell ref="G37:I39"/>
    <mergeCell ref="G31:I34"/>
    <mergeCell ref="G30:I30"/>
    <mergeCell ref="G35:G36"/>
    <mergeCell ref="H40:I42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status of document</vt:lpstr>
      <vt:lpstr>sail maker guidance</vt:lpstr>
      <vt:lpstr>boat-rig-sail ccf</vt:lpstr>
      <vt:lpstr>data entry &amp; rating calculation</vt:lpstr>
      <vt:lpstr>sail 1 calculations</vt:lpstr>
      <vt:lpstr>sail 2 calculations</vt:lpstr>
      <vt:lpstr>spar calculations</vt:lpstr>
      <vt:lpstr>certificate</vt:lpstr>
      <vt:lpstr>'boat-rig-sail ccf'!Druckbereich</vt:lpstr>
      <vt:lpstr>certificate!Druckbereich</vt:lpstr>
      <vt:lpstr>'data entry &amp; rating calculation'!Druckbereich</vt:lpstr>
      <vt:lpstr>'sail 1 calculations'!Druckbereich</vt:lpstr>
      <vt:lpstr>'sail 2 calculations'!Druckbereich</vt:lpstr>
      <vt:lpstr>'sail maker guidance'!Druckbereich</vt:lpstr>
      <vt:lpstr>'spar calculations'!Druckbereich</vt:lpstr>
      <vt:lpstr>'status of document'!Druckbereich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10R form certificate</dc:title>
  <dc:creator>RG</dc:creator>
  <cp:lastModifiedBy>Henning Faas</cp:lastModifiedBy>
  <cp:lastPrinted>2019-12-22T17:39:51Z</cp:lastPrinted>
  <dcterms:created xsi:type="dcterms:W3CDTF">2000-11-23T23:34:16Z</dcterms:created>
  <dcterms:modified xsi:type="dcterms:W3CDTF">2020-01-26T10:08:05Z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